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62E5751E-DDCF-4727-8638-6D6B94C6B1EC}" xr6:coauthVersionLast="47" xr6:coauthVersionMax="47" xr10:uidLastSave="{00000000-0000-0000-0000-000000000000}"/>
  <bookViews>
    <workbookView xWindow="-110" yWindow="-110" windowWidth="19420" windowHeight="10420" tabRatio="760" activeTab="5" xr2:uid="{00000000-000D-0000-FFFF-FFFF00000000}"/>
  </bookViews>
  <sheets>
    <sheet name="ქუთაისის რეფერალური ჰოსპიტალი" sheetId="1" r:id="rId1"/>
    <sheet name="I სართული" sheetId="18" r:id="rId2"/>
    <sheet name="II სართული" sheetId="19" r:id="rId3"/>
    <sheet name="III სართული" sheetId="16" r:id="rId4"/>
    <sheet name="IV სართული" sheetId="11" r:id="rId5"/>
    <sheet name="V სართული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8" l="1"/>
  <c r="K9" i="18"/>
  <c r="J9" i="18"/>
  <c r="H9" i="18"/>
  <c r="F9" i="18"/>
  <c r="F49" i="16"/>
  <c r="H49" i="16"/>
  <c r="J49" i="16"/>
  <c r="J48" i="16"/>
  <c r="H48" i="16"/>
  <c r="F48" i="16"/>
  <c r="J47" i="16"/>
  <c r="H47" i="16"/>
  <c r="F47" i="16"/>
  <c r="J46" i="16"/>
  <c r="H46" i="16"/>
  <c r="F46" i="16"/>
  <c r="J45" i="16"/>
  <c r="H45" i="16"/>
  <c r="F45" i="16"/>
  <c r="K49" i="16" l="1"/>
  <c r="K46" i="16"/>
  <c r="K48" i="16"/>
  <c r="K47" i="16"/>
  <c r="K45" i="16"/>
  <c r="F10" i="16"/>
  <c r="F15" i="16"/>
  <c r="F17" i="16"/>
  <c r="F18" i="16"/>
  <c r="F19" i="16"/>
  <c r="F20" i="16"/>
  <c r="F21" i="16"/>
  <c r="F22" i="16"/>
  <c r="F23" i="16"/>
  <c r="F24" i="16"/>
  <c r="F25" i="16"/>
  <c r="F26" i="16"/>
  <c r="F27" i="16"/>
  <c r="F32" i="16"/>
  <c r="F34" i="16"/>
  <c r="F36" i="16"/>
  <c r="F41" i="16"/>
  <c r="H24" i="16"/>
  <c r="H23" i="16"/>
  <c r="H22" i="16"/>
  <c r="H21" i="16"/>
  <c r="H20" i="16"/>
  <c r="J19" i="16"/>
  <c r="H19" i="16"/>
  <c r="K19" i="16" l="1"/>
  <c r="J10" i="16"/>
  <c r="J15" i="16"/>
  <c r="J17" i="16"/>
  <c r="J18" i="16"/>
  <c r="J25" i="16"/>
  <c r="J27" i="16"/>
  <c r="J32" i="16"/>
  <c r="J34" i="16"/>
  <c r="J36" i="16"/>
  <c r="J41" i="16"/>
  <c r="H10" i="16"/>
  <c r="H15" i="16"/>
  <c r="H17" i="16"/>
  <c r="H18" i="16"/>
  <c r="H25" i="16"/>
  <c r="H27" i="16"/>
  <c r="H32" i="16"/>
  <c r="H34" i="16"/>
  <c r="H36" i="16"/>
  <c r="H41" i="16"/>
  <c r="J26" i="16"/>
  <c r="D33" i="16"/>
  <c r="D31" i="16"/>
  <c r="D30" i="16"/>
  <c r="D28" i="16"/>
  <c r="F28" i="16" s="1"/>
  <c r="K36" i="16" l="1"/>
  <c r="H28" i="16"/>
  <c r="K34" i="16"/>
  <c r="J30" i="16"/>
  <c r="F30" i="16"/>
  <c r="J31" i="16"/>
  <c r="F31" i="16"/>
  <c r="H33" i="16"/>
  <c r="F33" i="16"/>
  <c r="K27" i="16"/>
  <c r="K15" i="16"/>
  <c r="K25" i="16"/>
  <c r="K10" i="16"/>
  <c r="J33" i="16"/>
  <c r="K18" i="16"/>
  <c r="K41" i="16"/>
  <c r="K32" i="16"/>
  <c r="K17" i="16"/>
  <c r="H31" i="16"/>
  <c r="J28" i="16"/>
  <c r="H30" i="16"/>
  <c r="K30" i="16" s="1"/>
  <c r="H26" i="16"/>
  <c r="D29" i="16"/>
  <c r="F29" i="16" s="1"/>
  <c r="J10" i="17"/>
  <c r="J11" i="17"/>
  <c r="J18" i="17"/>
  <c r="J22" i="17"/>
  <c r="J26" i="17"/>
  <c r="J28" i="17"/>
  <c r="J29" i="17"/>
  <c r="J32" i="17"/>
  <c r="J34" i="17"/>
  <c r="H10" i="17"/>
  <c r="H11" i="17"/>
  <c r="H18" i="17"/>
  <c r="H22" i="17"/>
  <c r="H26" i="17"/>
  <c r="H28" i="17"/>
  <c r="H29" i="17"/>
  <c r="H32" i="17"/>
  <c r="H34" i="17"/>
  <c r="F10" i="17"/>
  <c r="F11" i="17"/>
  <c r="F18" i="17"/>
  <c r="F22" i="17"/>
  <c r="F26" i="17"/>
  <c r="F28" i="17"/>
  <c r="F29" i="17"/>
  <c r="F32" i="17"/>
  <c r="F34" i="17"/>
  <c r="D19" i="17"/>
  <c r="F19" i="17" s="1"/>
  <c r="D20" i="17"/>
  <c r="H20" i="17" s="1"/>
  <c r="D35" i="16"/>
  <c r="F35" i="16" s="1"/>
  <c r="K26" i="17" l="1"/>
  <c r="K22" i="17"/>
  <c r="J20" i="17"/>
  <c r="K34" i="17"/>
  <c r="K32" i="17"/>
  <c r="K29" i="17"/>
  <c r="K18" i="17"/>
  <c r="K28" i="17"/>
  <c r="K11" i="17"/>
  <c r="K10" i="17"/>
  <c r="K28" i="16"/>
  <c r="H19" i="17"/>
  <c r="J19" i="17"/>
  <c r="K33" i="16"/>
  <c r="F20" i="17"/>
  <c r="K31" i="16"/>
  <c r="K26" i="16"/>
  <c r="H29" i="16"/>
  <c r="J29" i="16"/>
  <c r="J35" i="16"/>
  <c r="H35" i="16"/>
  <c r="D14" i="16"/>
  <c r="F14" i="16" s="1"/>
  <c r="D12" i="16"/>
  <c r="F12" i="16" s="1"/>
  <c r="D11" i="16"/>
  <c r="F11" i="16" s="1"/>
  <c r="D33" i="18"/>
  <c r="K20" i="17" l="1"/>
  <c r="K19" i="17"/>
  <c r="K35" i="16"/>
  <c r="H11" i="16"/>
  <c r="J11" i="16"/>
  <c r="J12" i="16"/>
  <c r="H12" i="16"/>
  <c r="H14" i="16"/>
  <c r="J14" i="16"/>
  <c r="K29" i="16"/>
  <c r="D43" i="16"/>
  <c r="F43" i="16" s="1"/>
  <c r="D42" i="16"/>
  <c r="F42" i="16" s="1"/>
  <c r="D40" i="16"/>
  <c r="F40" i="16" s="1"/>
  <c r="D39" i="16"/>
  <c r="F39" i="16" s="1"/>
  <c r="D38" i="16"/>
  <c r="F38" i="16" s="1"/>
  <c r="D37" i="16"/>
  <c r="F37" i="16" s="1"/>
  <c r="D16" i="16"/>
  <c r="F16" i="16" s="1"/>
  <c r="D13" i="16"/>
  <c r="F13" i="16" s="1"/>
  <c r="J9" i="16"/>
  <c r="H9" i="16"/>
  <c r="F9" i="16"/>
  <c r="K11" i="16" l="1"/>
  <c r="K12" i="16"/>
  <c r="H37" i="16"/>
  <c r="J37" i="16"/>
  <c r="J38" i="16"/>
  <c r="H38" i="16"/>
  <c r="J43" i="16"/>
  <c r="H43" i="16"/>
  <c r="J42" i="16"/>
  <c r="H42" i="16"/>
  <c r="J13" i="16"/>
  <c r="H13" i="16"/>
  <c r="H39" i="16"/>
  <c r="J39" i="16"/>
  <c r="J16" i="16"/>
  <c r="H16" i="16"/>
  <c r="J40" i="16"/>
  <c r="H40" i="16"/>
  <c r="K14" i="16"/>
  <c r="K9" i="16"/>
  <c r="K16" i="16" l="1"/>
  <c r="K40" i="16"/>
  <c r="K37" i="16"/>
  <c r="K38" i="16"/>
  <c r="K43" i="16"/>
  <c r="K42" i="16"/>
  <c r="K39" i="16"/>
  <c r="K13" i="16"/>
  <c r="J10" i="18" l="1"/>
  <c r="J11" i="18"/>
  <c r="J12" i="18"/>
  <c r="J13" i="18"/>
  <c r="J14" i="18"/>
  <c r="J15" i="18"/>
  <c r="J16" i="18"/>
  <c r="J17" i="18"/>
  <c r="J21" i="18"/>
  <c r="J26" i="18"/>
  <c r="J28" i="18"/>
  <c r="J30" i="18"/>
  <c r="J32" i="18"/>
  <c r="J37" i="18"/>
  <c r="J40" i="18"/>
  <c r="J43" i="18"/>
  <c r="J45" i="18"/>
  <c r="J49" i="18"/>
  <c r="J50" i="18"/>
  <c r="J51" i="18"/>
  <c r="J52" i="18"/>
  <c r="J53" i="18"/>
  <c r="J54" i="18"/>
  <c r="J56" i="18"/>
  <c r="J59" i="18"/>
  <c r="J61" i="18"/>
  <c r="J64" i="18"/>
  <c r="J68" i="18"/>
  <c r="H10" i="18"/>
  <c r="H11" i="18"/>
  <c r="H12" i="18"/>
  <c r="H13" i="18"/>
  <c r="H14" i="18"/>
  <c r="H15" i="18"/>
  <c r="H16" i="18"/>
  <c r="H17" i="18"/>
  <c r="H21" i="18"/>
  <c r="H26" i="18"/>
  <c r="H28" i="18"/>
  <c r="H30" i="18"/>
  <c r="H32" i="18"/>
  <c r="H37" i="18"/>
  <c r="H40" i="18"/>
  <c r="H43" i="18"/>
  <c r="H45" i="18"/>
  <c r="H49" i="18"/>
  <c r="H50" i="18"/>
  <c r="H51" i="18"/>
  <c r="H52" i="18"/>
  <c r="H53" i="18"/>
  <c r="H54" i="18"/>
  <c r="H56" i="18"/>
  <c r="H59" i="18"/>
  <c r="H61" i="18"/>
  <c r="H64" i="18"/>
  <c r="H68" i="18"/>
  <c r="F10" i="18"/>
  <c r="F11" i="18"/>
  <c r="F12" i="18"/>
  <c r="F13" i="18"/>
  <c r="F14" i="18"/>
  <c r="F15" i="18"/>
  <c r="F16" i="18"/>
  <c r="F17" i="18"/>
  <c r="F21" i="18"/>
  <c r="F26" i="18"/>
  <c r="F28" i="18"/>
  <c r="F30" i="18"/>
  <c r="F32" i="18"/>
  <c r="F37" i="18"/>
  <c r="F40" i="18"/>
  <c r="F43" i="18"/>
  <c r="F45" i="18"/>
  <c r="F49" i="18"/>
  <c r="F50" i="18"/>
  <c r="F51" i="18"/>
  <c r="F52" i="18"/>
  <c r="F53" i="18"/>
  <c r="F54" i="18"/>
  <c r="F56" i="18"/>
  <c r="F59" i="18"/>
  <c r="F61" i="18"/>
  <c r="F64" i="18"/>
  <c r="F68" i="18"/>
  <c r="H33" i="18"/>
  <c r="D25" i="17"/>
  <c r="D24" i="17"/>
  <c r="D23" i="17"/>
  <c r="D67" i="18"/>
  <c r="H67" i="18" s="1"/>
  <c r="D48" i="18"/>
  <c r="F48" i="18" s="1"/>
  <c r="D47" i="18"/>
  <c r="F47" i="18" s="1"/>
  <c r="J25" i="17" l="1"/>
  <c r="H25" i="17"/>
  <c r="F25" i="17"/>
  <c r="J24" i="17"/>
  <c r="F24" i="17"/>
  <c r="H24" i="17"/>
  <c r="J23" i="17"/>
  <c r="H23" i="17"/>
  <c r="F23" i="17"/>
  <c r="K11" i="18"/>
  <c r="K59" i="18"/>
  <c r="K43" i="18"/>
  <c r="H50" i="16"/>
  <c r="F50" i="16"/>
  <c r="K21" i="18"/>
  <c r="K68" i="18"/>
  <c r="K51" i="18"/>
  <c r="K30" i="18"/>
  <c r="K13" i="18"/>
  <c r="K64" i="18"/>
  <c r="K54" i="18"/>
  <c r="K50" i="18"/>
  <c r="K40" i="18"/>
  <c r="K28" i="18"/>
  <c r="K16" i="18"/>
  <c r="K12" i="18"/>
  <c r="K45" i="18"/>
  <c r="K32" i="18"/>
  <c r="K14" i="18"/>
  <c r="K56" i="18"/>
  <c r="K17" i="18"/>
  <c r="K52" i="18"/>
  <c r="H47" i="18"/>
  <c r="K61" i="18"/>
  <c r="K53" i="18"/>
  <c r="K49" i="18"/>
  <c r="K37" i="18"/>
  <c r="K26" i="18"/>
  <c r="K15" i="18"/>
  <c r="H48" i="18"/>
  <c r="J67" i="18"/>
  <c r="F67" i="18"/>
  <c r="J33" i="18"/>
  <c r="J48" i="18"/>
  <c r="F33" i="18"/>
  <c r="J47" i="18"/>
  <c r="K23" i="17" l="1"/>
  <c r="K24" i="17"/>
  <c r="K25" i="17"/>
  <c r="K67" i="18"/>
  <c r="K50" i="16"/>
  <c r="J50" i="16"/>
  <c r="K33" i="18"/>
  <c r="K47" i="18"/>
  <c r="K48" i="18"/>
  <c r="D65" i="18"/>
  <c r="D58" i="18"/>
  <c r="D46" i="18"/>
  <c r="D18" i="18"/>
  <c r="D19" i="18"/>
  <c r="D20" i="18"/>
  <c r="D22" i="18"/>
  <c r="D24" i="18"/>
  <c r="D25" i="18"/>
  <c r="D27" i="18"/>
  <c r="D29" i="18"/>
  <c r="D31" i="18"/>
  <c r="D34" i="18"/>
  <c r="D35" i="18"/>
  <c r="D36" i="18"/>
  <c r="D38" i="18"/>
  <c r="D39" i="18"/>
  <c r="D41" i="18"/>
  <c r="D42" i="18"/>
  <c r="D44" i="18"/>
  <c r="D55" i="18"/>
  <c r="D57" i="18"/>
  <c r="D60" i="18"/>
  <c r="D62" i="18"/>
  <c r="D63" i="18"/>
  <c r="J44" i="18" l="1"/>
  <c r="F44" i="18"/>
  <c r="H44" i="18"/>
  <c r="H27" i="18"/>
  <c r="F27" i="18"/>
  <c r="J27" i="18"/>
  <c r="F31" i="18"/>
  <c r="H31" i="18"/>
  <c r="J31" i="18"/>
  <c r="D23" i="18"/>
  <c r="F22" i="18"/>
  <c r="J22" i="18"/>
  <c r="H22" i="18"/>
  <c r="H42" i="18"/>
  <c r="F42" i="18"/>
  <c r="J42" i="18"/>
  <c r="J29" i="18"/>
  <c r="H29" i="18"/>
  <c r="F29" i="18"/>
  <c r="F63" i="18"/>
  <c r="J63" i="18"/>
  <c r="H63" i="18"/>
  <c r="F39" i="18"/>
  <c r="J39" i="18"/>
  <c r="H39" i="18"/>
  <c r="F38" i="18"/>
  <c r="J38" i="18"/>
  <c r="H38" i="18"/>
  <c r="F46" i="18"/>
  <c r="J46" i="18"/>
  <c r="H46" i="18"/>
  <c r="J60" i="18"/>
  <c r="H60" i="18"/>
  <c r="F60" i="18"/>
  <c r="H57" i="18"/>
  <c r="F57" i="18"/>
  <c r="J57" i="18"/>
  <c r="H35" i="18"/>
  <c r="F35" i="18"/>
  <c r="J35" i="18"/>
  <c r="J20" i="18"/>
  <c r="H20" i="18"/>
  <c r="F20" i="18"/>
  <c r="H65" i="18"/>
  <c r="F65" i="18"/>
  <c r="J65" i="18"/>
  <c r="H18" i="18"/>
  <c r="F18" i="18"/>
  <c r="J18" i="18"/>
  <c r="H41" i="18"/>
  <c r="F41" i="18"/>
  <c r="J41" i="18"/>
  <c r="H25" i="18"/>
  <c r="F25" i="18"/>
  <c r="J25" i="18"/>
  <c r="F62" i="18"/>
  <c r="J62" i="18"/>
  <c r="H62" i="18"/>
  <c r="F24" i="18"/>
  <c r="J24" i="18"/>
  <c r="H24" i="18"/>
  <c r="J36" i="18"/>
  <c r="F36" i="18"/>
  <c r="H36" i="18"/>
  <c r="H58" i="18"/>
  <c r="J58" i="18"/>
  <c r="F58" i="18"/>
  <c r="F55" i="18"/>
  <c r="J55" i="18"/>
  <c r="H55" i="18"/>
  <c r="H34" i="18"/>
  <c r="J34" i="18"/>
  <c r="F34" i="18"/>
  <c r="H19" i="18"/>
  <c r="F19" i="18"/>
  <c r="J19" i="18"/>
  <c r="D66" i="18"/>
  <c r="D20" i="19"/>
  <c r="H20" i="19" s="1"/>
  <c r="J19" i="19"/>
  <c r="H19" i="19"/>
  <c r="F19" i="19"/>
  <c r="D18" i="19"/>
  <c r="F18" i="19" s="1"/>
  <c r="D17" i="19"/>
  <c r="H17" i="19" s="1"/>
  <c r="J16" i="19"/>
  <c r="H16" i="19"/>
  <c r="F16" i="19"/>
  <c r="D15" i="19"/>
  <c r="J15" i="19" s="1"/>
  <c r="D14" i="19"/>
  <c r="H14" i="19" s="1"/>
  <c r="D13" i="19"/>
  <c r="F13" i="19" s="1"/>
  <c r="D12" i="19"/>
  <c r="H12" i="19" s="1"/>
  <c r="D11" i="19"/>
  <c r="J11" i="19" s="1"/>
  <c r="D10" i="19"/>
  <c r="H10" i="19" s="1"/>
  <c r="J9" i="19"/>
  <c r="H9" i="19"/>
  <c r="F9" i="19"/>
  <c r="J8" i="19"/>
  <c r="H8" i="19"/>
  <c r="F8" i="19"/>
  <c r="D20" i="11"/>
  <c r="J10" i="11"/>
  <c r="J11" i="11"/>
  <c r="J13" i="11"/>
  <c r="J14" i="11"/>
  <c r="J19" i="11"/>
  <c r="J26" i="11"/>
  <c r="J29" i="11"/>
  <c r="H10" i="11"/>
  <c r="H11" i="11"/>
  <c r="H13" i="11"/>
  <c r="H14" i="11"/>
  <c r="H19" i="11"/>
  <c r="H26" i="11"/>
  <c r="H29" i="11"/>
  <c r="F10" i="11"/>
  <c r="F11" i="11"/>
  <c r="F13" i="11"/>
  <c r="F14" i="11"/>
  <c r="F19" i="11"/>
  <c r="F26" i="11"/>
  <c r="F29" i="11"/>
  <c r="D18" i="11"/>
  <c r="J18" i="11" s="1"/>
  <c r="D17" i="11"/>
  <c r="F17" i="11" s="1"/>
  <c r="D16" i="11"/>
  <c r="F16" i="11" s="1"/>
  <c r="D15" i="11"/>
  <c r="H15" i="11" s="1"/>
  <c r="K11" i="11" l="1"/>
  <c r="K19" i="11"/>
  <c r="K25" i="18"/>
  <c r="K20" i="18"/>
  <c r="K27" i="18"/>
  <c r="K38" i="18"/>
  <c r="K62" i="18"/>
  <c r="K29" i="18"/>
  <c r="K18" i="18"/>
  <c r="K31" i="18"/>
  <c r="K44" i="18"/>
  <c r="K34" i="18"/>
  <c r="K35" i="18"/>
  <c r="K60" i="18"/>
  <c r="K39" i="18"/>
  <c r="K42" i="18"/>
  <c r="H66" i="18"/>
  <c r="J66" i="18"/>
  <c r="F66" i="18"/>
  <c r="K55" i="18"/>
  <c r="K65" i="18"/>
  <c r="K57" i="18"/>
  <c r="K46" i="18"/>
  <c r="K63" i="18"/>
  <c r="K36" i="18"/>
  <c r="K19" i="18"/>
  <c r="K24" i="18"/>
  <c r="K41" i="18"/>
  <c r="K22" i="18"/>
  <c r="K58" i="18"/>
  <c r="F23" i="18"/>
  <c r="F69" i="18" s="1"/>
  <c r="J23" i="18"/>
  <c r="H23" i="18"/>
  <c r="H69" i="18"/>
  <c r="K77" i="18" s="1"/>
  <c r="K16" i="19"/>
  <c r="H13" i="19"/>
  <c r="F10" i="19"/>
  <c r="F12" i="19"/>
  <c r="H18" i="19"/>
  <c r="K9" i="19"/>
  <c r="J10" i="19"/>
  <c r="J12" i="19"/>
  <c r="F14" i="19"/>
  <c r="F17" i="19"/>
  <c r="F20" i="19"/>
  <c r="K8" i="19"/>
  <c r="J14" i="19"/>
  <c r="J17" i="19"/>
  <c r="K19" i="19"/>
  <c r="J20" i="19"/>
  <c r="F11" i="19"/>
  <c r="J13" i="19"/>
  <c r="K13" i="19" s="1"/>
  <c r="F15" i="19"/>
  <c r="J18" i="19"/>
  <c r="H11" i="19"/>
  <c r="H15" i="19"/>
  <c r="J17" i="11"/>
  <c r="F18" i="11"/>
  <c r="J15" i="11"/>
  <c r="F15" i="11"/>
  <c r="H18" i="11"/>
  <c r="K26" i="11"/>
  <c r="K14" i="11"/>
  <c r="K10" i="11"/>
  <c r="H17" i="11"/>
  <c r="J16" i="11"/>
  <c r="K29" i="11"/>
  <c r="K13" i="11"/>
  <c r="H16" i="11"/>
  <c r="D25" i="11"/>
  <c r="D24" i="11"/>
  <c r="D23" i="11"/>
  <c r="D22" i="11"/>
  <c r="D21" i="11"/>
  <c r="D28" i="11"/>
  <c r="D30" i="11"/>
  <c r="D13" i="17"/>
  <c r="D12" i="17"/>
  <c r="D21" i="17"/>
  <c r="J69" i="18" l="1"/>
  <c r="K15" i="11"/>
  <c r="K16" i="11"/>
  <c r="H12" i="17"/>
  <c r="F12" i="17"/>
  <c r="J12" i="17"/>
  <c r="K12" i="17" s="1"/>
  <c r="H13" i="17"/>
  <c r="F13" i="17"/>
  <c r="J13" i="17"/>
  <c r="H21" i="17"/>
  <c r="F21" i="17"/>
  <c r="J21" i="17"/>
  <c r="K66" i="18"/>
  <c r="K23" i="18"/>
  <c r="K18" i="11"/>
  <c r="K12" i="19"/>
  <c r="K10" i="19"/>
  <c r="K14" i="19"/>
  <c r="H21" i="19"/>
  <c r="K29" i="19" s="1"/>
  <c r="K15" i="19"/>
  <c r="F21" i="19"/>
  <c r="K20" i="19"/>
  <c r="K18" i="19"/>
  <c r="K17" i="19"/>
  <c r="K11" i="19"/>
  <c r="J21" i="19"/>
  <c r="K17" i="11"/>
  <c r="F21" i="11"/>
  <c r="H21" i="11"/>
  <c r="J21" i="11"/>
  <c r="J30" i="11"/>
  <c r="F30" i="11"/>
  <c r="H30" i="11"/>
  <c r="F25" i="11"/>
  <c r="H25" i="11"/>
  <c r="J25" i="11"/>
  <c r="J22" i="11"/>
  <c r="F22" i="11"/>
  <c r="H22" i="11"/>
  <c r="F28" i="11"/>
  <c r="H28" i="11"/>
  <c r="J28" i="11"/>
  <c r="H23" i="11"/>
  <c r="J23" i="11"/>
  <c r="F23" i="11"/>
  <c r="F20" i="11"/>
  <c r="H20" i="11"/>
  <c r="J20" i="11"/>
  <c r="F24" i="11"/>
  <c r="H24" i="11"/>
  <c r="J24" i="11"/>
  <c r="K69" i="18" l="1"/>
  <c r="K70" i="18" s="1"/>
  <c r="K71" i="18" s="1"/>
  <c r="K72" i="18" s="1"/>
  <c r="K73" i="18" s="1"/>
  <c r="K74" i="18" s="1"/>
  <c r="K75" i="18" s="1"/>
  <c r="K76" i="18" s="1"/>
  <c r="K78" i="18" s="1"/>
  <c r="K79" i="18" s="1"/>
  <c r="K80" i="18" s="1"/>
  <c r="K21" i="17"/>
  <c r="K13" i="17"/>
  <c r="K21" i="19"/>
  <c r="K22" i="19" s="1"/>
  <c r="K23" i="19" s="1"/>
  <c r="K25" i="11"/>
  <c r="K24" i="11"/>
  <c r="K23" i="11"/>
  <c r="K20" i="11"/>
  <c r="K22" i="11"/>
  <c r="K28" i="11"/>
  <c r="K30" i="11"/>
  <c r="K21" i="11"/>
  <c r="I4" i="18" l="1"/>
  <c r="K24" i="19"/>
  <c r="K25" i="19" s="1"/>
  <c r="K26" i="19" s="1"/>
  <c r="K27" i="19" s="1"/>
  <c r="K28" i="19" s="1"/>
  <c r="K30" i="19" s="1"/>
  <c r="K31" i="19" s="1"/>
  <c r="K32" i="19" s="1"/>
  <c r="I4" i="19" s="1"/>
  <c r="K58" i="16" l="1"/>
  <c r="D27" i="11"/>
  <c r="D12" i="11"/>
  <c r="J9" i="11"/>
  <c r="H9" i="11"/>
  <c r="F9" i="11"/>
  <c r="H27" i="11" l="1"/>
  <c r="J27" i="11"/>
  <c r="F27" i="11"/>
  <c r="F12" i="11"/>
  <c r="H12" i="11"/>
  <c r="J12" i="11"/>
  <c r="K51" i="16"/>
  <c r="K52" i="16" s="1"/>
  <c r="K9" i="11"/>
  <c r="K12" i="11" l="1"/>
  <c r="K27" i="11"/>
  <c r="K53" i="16"/>
  <c r="K54" i="16" s="1"/>
  <c r="K55" i="16" l="1"/>
  <c r="K56" i="16" s="1"/>
  <c r="K57" i="16" s="1"/>
  <c r="K59" i="16" s="1"/>
  <c r="K60" i="16" s="1"/>
  <c r="K61" i="16" s="1"/>
  <c r="H31" i="11"/>
  <c r="K39" i="11" s="1"/>
  <c r="F31" i="11"/>
  <c r="J31" i="11"/>
  <c r="D33" i="17"/>
  <c r="D31" i="17"/>
  <c r="D30" i="17"/>
  <c r="D27" i="17"/>
  <c r="D17" i="17"/>
  <c r="D16" i="17"/>
  <c r="D15" i="17"/>
  <c r="D14" i="17"/>
  <c r="J9" i="17"/>
  <c r="H9" i="17"/>
  <c r="F9" i="17"/>
  <c r="H33" i="17" l="1"/>
  <c r="F33" i="17"/>
  <c r="J33" i="17"/>
  <c r="J27" i="17"/>
  <c r="H27" i="17"/>
  <c r="F27" i="17"/>
  <c r="F30" i="17"/>
  <c r="H30" i="17"/>
  <c r="J30" i="17"/>
  <c r="J14" i="17"/>
  <c r="H14" i="17"/>
  <c r="F14" i="17"/>
  <c r="J15" i="17"/>
  <c r="H15" i="17"/>
  <c r="F15" i="17"/>
  <c r="F16" i="17"/>
  <c r="J16" i="17"/>
  <c r="H16" i="17"/>
  <c r="F31" i="17"/>
  <c r="J31" i="17"/>
  <c r="H31" i="17"/>
  <c r="J17" i="17"/>
  <c r="H17" i="17"/>
  <c r="F17" i="17"/>
  <c r="I4" i="16"/>
  <c r="K31" i="11"/>
  <c r="K32" i="11" s="1"/>
  <c r="K33" i="11" s="1"/>
  <c r="K34" i="11" s="1"/>
  <c r="K9" i="17"/>
  <c r="K33" i="17" l="1"/>
  <c r="K27" i="17"/>
  <c r="K15" i="17"/>
  <c r="K31" i="17"/>
  <c r="H35" i="17"/>
  <c r="K14" i="17"/>
  <c r="K17" i="17"/>
  <c r="K16" i="17"/>
  <c r="K30" i="17"/>
  <c r="K35" i="11"/>
  <c r="K36" i="11" s="1"/>
  <c r="K37" i="11" s="1"/>
  <c r="K38" i="11" s="1"/>
  <c r="K40" i="11" s="1"/>
  <c r="K41" i="11" s="1"/>
  <c r="K42" i="11" s="1"/>
  <c r="I4" i="11" l="1"/>
  <c r="F35" i="17"/>
  <c r="K43" i="17"/>
  <c r="J35" i="17"/>
  <c r="K35" i="17" l="1"/>
  <c r="K36" i="17" s="1"/>
  <c r="K37" i="17" s="1"/>
  <c r="K38" i="17" s="1"/>
  <c r="K39" i="17" s="1"/>
  <c r="K40" i="17" l="1"/>
  <c r="K41" i="17" s="1"/>
  <c r="K42" i="17" s="1"/>
  <c r="K44" i="17" s="1"/>
  <c r="K45" i="17" s="1"/>
  <c r="K46" i="17" s="1"/>
  <c r="A10" i="1" s="1"/>
  <c r="I4" i="17" l="1"/>
</calcChain>
</file>

<file path=xl/sharedStrings.xml><?xml version="1.0" encoding="utf-8"?>
<sst xmlns="http://schemas.openxmlformats.org/spreadsheetml/2006/main" count="506" uniqueCount="135">
  <si>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</si>
  <si>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</si>
  <si>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</si>
  <si>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</si>
  <si>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</si>
  <si>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</si>
  <si>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</si>
  <si>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</si>
  <si>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</si>
  <si>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</si>
  <si>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</si>
  <si>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</si>
  <si>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</si>
  <si>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</si>
  <si>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</si>
  <si>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</si>
  <si>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</si>
  <si>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</si>
  <si>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</si>
  <si>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გაუთვალისწინებელი ხარჯები</t>
  </si>
  <si>
    <t>საორიენტაციო სახარჯთაღრიცხვო ღირებულება (ლარი)</t>
  </si>
  <si>
    <r>
      <rPr>
        <b/>
        <sz val="10"/>
        <color theme="1"/>
        <rFont val="Cambria"/>
        <family val="1"/>
        <charset val="204"/>
      </rPr>
      <t>l</t>
    </r>
    <r>
      <rPr>
        <b/>
        <sz val="10"/>
        <color theme="1"/>
        <rFont val="Sylfaen"/>
        <family val="1"/>
        <charset val="204"/>
      </rPr>
      <t>.   სადემონტაჟო სამუშაოები</t>
    </r>
  </si>
  <si>
    <r>
      <rPr>
        <b/>
        <sz val="10"/>
        <color theme="1"/>
        <rFont val="Cambria"/>
        <family val="1"/>
        <charset val="204"/>
      </rPr>
      <t>ll</t>
    </r>
    <r>
      <rPr>
        <b/>
        <sz val="10"/>
        <color theme="1"/>
        <rFont val="Sylfaen"/>
        <family val="1"/>
        <charset val="204"/>
      </rPr>
      <t>. სამშენებლო-სამონტაჟო სამუშაოები</t>
    </r>
  </si>
  <si>
    <t xml:space="preserve">სახარჯთაღრიცხვო  ღირ-ბა              </t>
  </si>
  <si>
    <t>ტონ</t>
  </si>
  <si>
    <t>სამშენებლო ნარჩენების შეგროვება-დატვირთვა ა/მ-ზე</t>
  </si>
  <si>
    <t>სამშენებლო ნარჩენების ტრანსპორტირება 20 კმ-ზე</t>
  </si>
  <si>
    <t>N</t>
  </si>
  <si>
    <t>ცალ</t>
  </si>
  <si>
    <t>საპენსიო დანარიცხი</t>
  </si>
  <si>
    <t xml:space="preserve">დამკვეთი: ს.ს. "ევექსის ჰოსპიტლები" </t>
  </si>
  <si>
    <t xml:space="preserve">წებოცემენტი   </t>
  </si>
  <si>
    <t>ფილების სამონტაჟო დეტალები პლასტიკატის</t>
  </si>
  <si>
    <t xml:space="preserve">ფითხი   </t>
  </si>
  <si>
    <t xml:space="preserve">ზუმფარა     0.009 </t>
  </si>
  <si>
    <t xml:space="preserve">კედლებზე ლამინირებული დამცავი ბამპერების მოწყობა </t>
  </si>
  <si>
    <t>ლამინირებული "დსპ"  200 მმ * 12 მმ</t>
  </si>
  <si>
    <t>თხევადი ლურსმანი 310 მლ</t>
  </si>
  <si>
    <t>ხრახნი 3 მმ</t>
  </si>
  <si>
    <t>წერტ</t>
  </si>
  <si>
    <t>კედლის დამცავი დაზიანებული მდფ ბამპერების დემონტაჟი</t>
  </si>
  <si>
    <t xml:space="preserve">    სამშენებლო სარემონტო სამუშაოები </t>
  </si>
  <si>
    <t>ფუგა     (ფილის ფერი)</t>
  </si>
  <si>
    <t xml:space="preserve">სამღებრო კუთხოვანა  </t>
  </si>
  <si>
    <t xml:space="preserve">სამღებრო ბადე ლენტა  </t>
  </si>
  <si>
    <t xml:space="preserve">კერამოგრანიტის 600X600X10 მმ, ხაოიანი, III კლასის საექსპლუატაციო მახასიათებლით, RAL 7035 </t>
  </si>
  <si>
    <t>ფილის საჭრელი ალმას. დისკი</t>
  </si>
  <si>
    <t>არმსტრონგის შეკიდული ჭერის ფილების შეცვლა</t>
  </si>
  <si>
    <t>სილიკონი 310 მლგ</t>
  </si>
  <si>
    <t>საიზოლაციო ლენტი იატაკის პროფილზე</t>
  </si>
  <si>
    <t>საღებავი წმენდადი  RAL 9003 (დამკვეთთან შეთანხმება)</t>
  </si>
  <si>
    <t>საღებავის გრუნტი</t>
  </si>
  <si>
    <t xml:space="preserve">თაბ.მუყ. ნესტგამძლე ფილა </t>
  </si>
  <si>
    <t>ქ.თბილისი 2022 წლის სექტემბერი</t>
  </si>
  <si>
    <t>2022 წლის 9 სექტემბერი</t>
  </si>
  <si>
    <t>ქუთაისი, ოცხელის ქ. № 2 რეფერალური ჰოსპიტალი</t>
  </si>
  <si>
    <t>2022 წლის  9 სექტემბერი</t>
  </si>
  <si>
    <t>კედლის ფენილების გასუფთავება</t>
  </si>
  <si>
    <t xml:space="preserve">  V სართული                                                                                                </t>
  </si>
  <si>
    <t xml:space="preserve">ტიხრებისა და კედლების დამუშავება/შეღებვა </t>
  </si>
  <si>
    <t>საღებავი წმენდადი, ანტიბაქტერიული</t>
  </si>
  <si>
    <t>ალუმინის 25x25x0.7 მმ კუთხოვანა</t>
  </si>
  <si>
    <t>ბოქსირებული პალატის ლამინირებული PVC მდფ  (სამედიცინო სფეროსათვის განკუთვნილი) კარის ბლოკის ნაწილობრივი დამუშავება/შეღებვა</t>
  </si>
  <si>
    <t xml:space="preserve">საოპერაციოში დამონტაჟებული ონკანის ჩამრთველის </t>
  </si>
  <si>
    <t>პლასტიკატის ჭერის დემონტაჟი პალატების საპირფარეშოებში</t>
  </si>
  <si>
    <t xml:space="preserve">IV სართული                                                                                          </t>
  </si>
  <si>
    <t>კედლის ფენილების გასუფთავება დერეფანსა და ზოგიერთ პალატაში</t>
  </si>
  <si>
    <t>პლასტიკატის ჭერის მონტაჟი პალატების საპირფარეშოებში</t>
  </si>
  <si>
    <t>პლასტიკატის ფილა</t>
  </si>
  <si>
    <t>პლასტიკატის ჭერის P პროფილი</t>
  </si>
  <si>
    <t>ხრახნი</t>
  </si>
  <si>
    <t xml:space="preserve">კედლების დამუშავება/შეღებვა </t>
  </si>
  <si>
    <t>ბოქსირებული პალატის მოწყობა 309 ოთახში</t>
  </si>
  <si>
    <t xml:space="preserve"> III სართული                                                                                       </t>
  </si>
  <si>
    <t xml:space="preserve">II სართული                                                                                          </t>
  </si>
  <si>
    <t xml:space="preserve"> I სართული ემერჯენსი                                                                                      </t>
  </si>
  <si>
    <t>ამორტიზებული ამსტრონგის დემონტაჟი</t>
  </si>
  <si>
    <t>კერამოგრანიტის დემონტაჟი ფოიეში</t>
  </si>
  <si>
    <t>თაბ.მუყ. ჭერის დემონტაჟი</t>
  </si>
  <si>
    <t>თ/მუყაოს ჭერის მონტაჟი</t>
  </si>
  <si>
    <t>ხელსაბანებისა და უნიტაზების მოწყობა სააბაზანოსა და სხვა წერტილებში</t>
  </si>
  <si>
    <t>პლასტიკატის ჭერის მონტაჟი ფოიეს საპირფარეშოებში</t>
  </si>
  <si>
    <t>ჭერის სანათები</t>
  </si>
  <si>
    <t>ხელსაბანი</t>
  </si>
  <si>
    <t>უნიტაზი ავზით</t>
  </si>
  <si>
    <t>პისუარი</t>
  </si>
  <si>
    <t>პისუარის ონკანი</t>
  </si>
  <si>
    <t>ემერჯენსის მთავარ შესასველთან ფასადის შეღებვა/დამუშავება</t>
  </si>
  <si>
    <t>პლასტიკატის ჭერის დემონტაჟი ფოიეს საპირფარეშოში</t>
  </si>
  <si>
    <t>ემერჯენსში შესასვლელი რკინის კარის დამუშავება/შეღებვა</t>
  </si>
  <si>
    <r>
      <rPr>
        <b/>
        <sz val="9"/>
        <color theme="1"/>
        <rFont val="Cambria"/>
        <family val="1"/>
        <charset val="204"/>
      </rPr>
      <t>l</t>
    </r>
    <r>
      <rPr>
        <b/>
        <sz val="9"/>
        <color theme="1"/>
        <rFont val="Sylfaen"/>
        <family val="1"/>
        <charset val="204"/>
      </rPr>
      <t>.   სადემონტაჟო სამუშაოები</t>
    </r>
  </si>
  <si>
    <r>
      <rPr>
        <b/>
        <sz val="9"/>
        <color theme="1"/>
        <rFont val="Cambria"/>
        <family val="1"/>
        <charset val="204"/>
      </rPr>
      <t>ll</t>
    </r>
    <r>
      <rPr>
        <b/>
        <sz val="9"/>
        <color theme="1"/>
        <rFont val="Sylfaen"/>
        <family val="1"/>
        <charset val="204"/>
      </rPr>
      <t>. სამშენებლო-სამონტაჟო სამუშაოები</t>
    </r>
  </si>
  <si>
    <r>
      <t xml:space="preserve">კერამოგრანიტის ფილების მოწყობა იატაკზე  </t>
    </r>
    <r>
      <rPr>
        <sz val="9"/>
        <color theme="1"/>
        <rFont val="Sylfaen"/>
        <family val="1"/>
      </rPr>
      <t>(შეთანმხმდეს დამკვეთთან)</t>
    </r>
  </si>
  <si>
    <t>საღებავი ფასადის სილიკონური</t>
  </si>
  <si>
    <t>ხელსაბანისა და უნიტაზების დემონტაჟი</t>
  </si>
  <si>
    <t>სამშენებლო ნარჩენების შეგროვება-დატვირთვა ა/მ-ზე და ტრანსპორტირება 15 კმ-ზე</t>
  </si>
  <si>
    <t xml:space="preserve">არმსტრონგის ჭერის Т 24 ტიპის პროფილი, საკიდი  და სხვა დეტალებით </t>
  </si>
  <si>
    <t>არმსტრონგის ჭერის 600x600x8 მმ ფილები, თეთრი, ჰიგიენური (სამედიცინო სფეროსათვის), სინათლის 90% არეკვლა, ნესტგამძლეობა 95% (დამკვეთთან შეთანხმება)</t>
  </si>
  <si>
    <t xml:space="preserve">საღებავი ლითონის ანტიბაქტერიული </t>
  </si>
  <si>
    <t>ლითონის კარის ზედაპირების გასუფთავება/დამუშავება/შეღებვა</t>
  </si>
  <si>
    <t xml:space="preserve">ზუმფარა     </t>
  </si>
  <si>
    <t>ხელსაბანის შემრევი მაღალი ხარისხის</t>
  </si>
  <si>
    <t>პლასტიკატის ჭერის პროფილები, საკიდები და სხვა</t>
  </si>
  <si>
    <t xml:space="preserve"> სამშენებლო-სამონტაჟო სამუშაოები</t>
  </si>
  <si>
    <r>
      <t>მ</t>
    </r>
    <r>
      <rPr>
        <sz val="8"/>
        <color theme="1"/>
        <rFont val="Cambria"/>
        <family val="1"/>
        <charset val="204"/>
      </rPr>
      <t>²</t>
    </r>
  </si>
  <si>
    <r>
      <t>მ</t>
    </r>
    <r>
      <rPr>
        <sz val="8"/>
        <color theme="1"/>
        <rFont val="Sylfaen"/>
        <family val="1"/>
      </rPr>
      <t>³</t>
    </r>
  </si>
  <si>
    <t xml:space="preserve">კედლების დამუშავება-შეღებვა </t>
  </si>
  <si>
    <t xml:space="preserve">თაბ.მუყ. ფილა </t>
  </si>
  <si>
    <t>პროფილები დგარის CW 75*0,5 მმ, მიმმართვ. UW75*0,5; ხრახნები, გამჭედი დუბელი და სხვა მასალები 1მ² ტიხარზე</t>
  </si>
  <si>
    <t>პროფილი CD 27/60/27/0.50; UD 0.50 და  ხრახნები, გამჭედი დუბელი და სხვა მასალები 1მ² მოპირკეთებაზე</t>
  </si>
  <si>
    <t>საიზოლაციო მასალა  ქვაბამბა 50 მმ</t>
  </si>
  <si>
    <t xml:space="preserve">ტიხრების, კედლებისა და ჭერის დამუშავება-შეღებვა </t>
  </si>
  <si>
    <t>თ/მუყაოს ტიხრის მოწყობა</t>
  </si>
  <si>
    <t>თ/მუყაოს ჭერის მოწყობა</t>
  </si>
  <si>
    <r>
      <t xml:space="preserve">ტიხრების წიბოების დამცავი ალუმინის 25x25x0.7 მმ კუთხოვანას მოწყობა </t>
    </r>
    <r>
      <rPr>
        <sz val="9"/>
        <color theme="1"/>
        <rFont val="Sylfaen"/>
        <family val="1"/>
      </rPr>
      <t>(70 სმ. სიმაღლეზე)</t>
    </r>
  </si>
  <si>
    <t>ხელსაბანის მოწყობა</t>
  </si>
  <si>
    <t>საღებავი ანტიბაქტერიული</t>
  </si>
  <si>
    <t xml:space="preserve">კაფელის მოწყობა ხელსაბანის ირგვლივ </t>
  </si>
  <si>
    <t>კერამიკული ფილა 300X600X10 მმ</t>
  </si>
  <si>
    <t>სილიკონი 310მლ</t>
  </si>
  <si>
    <t>სიფონი</t>
  </si>
  <si>
    <t>დრეკადი მილები</t>
  </si>
  <si>
    <t>არკო ვენტილები</t>
  </si>
  <si>
    <t>ფასონური დეტალები და სხვა დამხმარე მასალები</t>
  </si>
  <si>
    <t xml:space="preserve">ბოქსირებული პალატის ლამინირებული PVC მდფ კარი </t>
  </si>
  <si>
    <t>წყლის მილი Ø 20მმ</t>
  </si>
  <si>
    <t>საკანალიზაციო მილი Ø 50მმ</t>
  </si>
  <si>
    <t>არხული ტიპის ვენტილატორი L=100m³/h 30pa უკუსარქველით</t>
  </si>
  <si>
    <t>გარე დაყენების ცხაურა 200x200</t>
  </si>
  <si>
    <t>მოქნილი ჰაერსატარი დ125</t>
  </si>
  <si>
    <t>ვენტილაცია</t>
  </si>
  <si>
    <t xml:space="preserve">კვადრა დიფუზორი 450x450, პლენუმბოქსით </t>
  </si>
  <si>
    <t>ცხაურა 150</t>
  </si>
  <si>
    <t>ქუთაისის რეფერალური ჰოსპიტლის I-II-III-IV-V სართულებზე  სარემონტო სამუშაოები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</si>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</sst>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0"/>
      <color theme="1"/>
      <name val="Cambria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8"/>
      <color theme="1"/>
      <name val="Sylfaen"/>
      <family val="1"/>
    </font>
    <font>
      <sz val="10"/>
      <color theme="1"/>
      <name val="Arial"/>
      <family val="2"/>
      <charset val="204"/>
    </font>
    <font>
      <b/>
      <sz val="9"/>
      <color theme="1"/>
      <name val="Sylfaen"/>
      <family val="1"/>
    </font>
    <font>
      <sz val="9"/>
      <color theme="1"/>
      <name val="Calibri"/>
      <family val="2"/>
      <scheme val="minor"/>
    </font>
    <font>
      <b/>
      <sz val="9"/>
      <color theme="1"/>
      <name val="Sylfaen"/>
      <family val="1"/>
      <charset val="204"/>
    </font>
    <font>
      <b/>
      <sz val="9"/>
      <color theme="1"/>
      <name val="Cambria"/>
      <family val="1"/>
      <charset val="204"/>
    </font>
    <font>
      <sz val="9"/>
      <name val="Sylfaen"/>
      <family val="1"/>
    </font>
    <font>
      <sz val="9"/>
      <color theme="1"/>
      <name val="Arial"/>
      <family val="2"/>
      <charset val="204"/>
    </font>
    <font>
      <sz val="8"/>
      <color theme="1"/>
      <name val="Sylfaen"/>
      <family val="1"/>
      <charset val="204"/>
    </font>
    <font>
      <sz val="8"/>
      <color theme="1"/>
      <name val="Sylfaen"/>
      <family val="1"/>
    </font>
    <font>
      <b/>
      <sz val="8"/>
      <color theme="1"/>
      <name val="Sylfaen"/>
      <family val="1"/>
      <charset val="204"/>
    </font>
    <font>
      <sz val="8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49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2" fontId="10" fillId="2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9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wrapText="1"/>
    </xf>
    <xf numFmtId="0" fontId="10" fillId="2" borderId="1" xfId="0" applyFont="1" applyFill="1" applyBorder="1" applyAlignment="1">
      <alignment wrapText="1"/>
    </xf>
    <xf numFmtId="0" fontId="15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/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0" fillId="2" borderId="6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4" fontId="17" fillId="2" borderId="6" xfId="0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CCFF"/>
  </sheetPr>
  <dimension ref="A2:B87"/>
  <sheetViews>
    <sheetView topLeftCell="A7" workbookViewId="0">
      <selection activeCell="A10" sqref="A10"/>
    </sheetView>
  </sheetViews>
  <sheetFormatPr defaultColWidth="9.1796875" defaultRowHeight="14.5" x14ac:dyDescent="0.35"/>
  <cols>
    <col min="1" max="1" width="111.81640625" style="1" customWidth="1"/>
    <col min="2" max="2" width="12.7265625" style="1" customWidth="1"/>
    <col min="3" max="16384" width="9.1796875" style="1"/>
  </cols>
  <sheetData>
    <row r="2" spans="1:2" ht="15" customHeight="1" x14ac:dyDescent="0.35"/>
    <row r="3" spans="1:2" ht="20.25" customHeight="1" x14ac:dyDescent="0.35"/>
    <row r="4" spans="1:2" ht="21" customHeight="1" x14ac:dyDescent="0.35">
      <c r="A4" s="29" t="s">
        <v>30</v>
      </c>
    </row>
    <row r="5" spans="1:2" ht="21" customHeight="1" x14ac:dyDescent="0.35">
      <c r="A5" s="29"/>
    </row>
    <row r="6" spans="1:2" ht="50.25" customHeight="1" x14ac:dyDescent="0.35">
      <c r="A6" s="30" t="s">
        <v>133</v>
      </c>
      <c r="B6" s="106"/>
    </row>
    <row r="7" spans="1:2" ht="15" customHeight="1" x14ac:dyDescent="0.35">
      <c r="A7" s="5"/>
      <c r="B7" s="106"/>
    </row>
    <row r="8" spans="1:2" ht="15" customHeight="1" x14ac:dyDescent="0.35">
      <c r="A8" s="5"/>
      <c r="B8" s="106"/>
    </row>
    <row r="9" spans="1:2" x14ac:dyDescent="0.35">
      <c r="A9" s="5" t="s">
        <v>20</v>
      </c>
    </row>
    <row r="10" spans="1:2" ht="30" customHeight="1" x14ac:dyDescent="0.4">
      <c r="A10" s="37" t="e">
        <f>'I სართული'!K80+'II სართული'!K32+'III სართული'!K61+'IV სართული'!K42+'V სართული'!K46</f>
        <v>#VALUE!</v>
      </c>
      <c r="B10" s="24"/>
    </row>
    <row r="11" spans="1:2" x14ac:dyDescent="0.35">
      <c r="A11" s="5"/>
    </row>
    <row r="12" spans="1:2" x14ac:dyDescent="0.35">
      <c r="A12" s="5"/>
    </row>
    <row r="13" spans="1:2" x14ac:dyDescent="0.35">
      <c r="A13" s="5" t="s">
        <v>53</v>
      </c>
    </row>
    <row r="14" spans="1:2" x14ac:dyDescent="0.35">
      <c r="A14" s="5"/>
    </row>
    <row r="15" spans="1:2" x14ac:dyDescent="0.35">
      <c r="A15" s="5"/>
    </row>
    <row r="16" spans="1:2" x14ac:dyDescent="0.35">
      <c r="A16" s="5"/>
    </row>
    <row r="17" spans="1:2" x14ac:dyDescent="0.35">
      <c r="A17" s="5"/>
    </row>
    <row r="18" spans="1:2" x14ac:dyDescent="0.35">
      <c r="A18" s="5"/>
    </row>
    <row r="19" spans="1:2" x14ac:dyDescent="0.35">
      <c r="A19" s="5"/>
    </row>
    <row r="20" spans="1:2" x14ac:dyDescent="0.35">
      <c r="A20" s="5"/>
    </row>
    <row r="26" spans="1:2" ht="15" customHeight="1" x14ac:dyDescent="0.35">
      <c r="A26" s="2"/>
      <c r="B26" s="2"/>
    </row>
    <row r="27" spans="1:2" ht="15" customHeight="1" x14ac:dyDescent="0.35">
      <c r="A27" s="2"/>
      <c r="B27" s="2"/>
    </row>
    <row r="28" spans="1:2" x14ac:dyDescent="0.35">
      <c r="A28" s="2"/>
      <c r="B28" s="2"/>
    </row>
    <row r="29" spans="1:2" x14ac:dyDescent="0.35">
      <c r="A29" s="2"/>
      <c r="B29" s="2"/>
    </row>
    <row r="30" spans="1:2" x14ac:dyDescent="0.35">
      <c r="A30" s="2"/>
      <c r="B30" s="2"/>
    </row>
    <row r="31" spans="1:2" x14ac:dyDescent="0.35">
      <c r="A31" s="2"/>
      <c r="B31" s="2"/>
    </row>
    <row r="32" spans="1:2" x14ac:dyDescent="0.35">
      <c r="A32" s="2"/>
      <c r="B32" s="2"/>
    </row>
    <row r="33" spans="1:2" x14ac:dyDescent="0.35">
      <c r="A33" s="2"/>
      <c r="B33" s="2"/>
    </row>
    <row r="34" spans="1:2" x14ac:dyDescent="0.35">
      <c r="A34" s="2"/>
      <c r="B34" s="2"/>
    </row>
    <row r="35" spans="1:2" ht="18" customHeight="1" x14ac:dyDescent="0.35">
      <c r="A35" s="2"/>
      <c r="B35" s="2"/>
    </row>
    <row r="36" spans="1:2" ht="15" customHeight="1" x14ac:dyDescent="0.35">
      <c r="A36" s="2"/>
      <c r="B36" s="2"/>
    </row>
    <row r="37" spans="1:2" ht="18" customHeight="1" x14ac:dyDescent="0.35">
      <c r="A37" s="2"/>
      <c r="B37" s="2"/>
    </row>
    <row r="38" spans="1:2" ht="18" customHeight="1" x14ac:dyDescent="0.35">
      <c r="A38" s="2"/>
      <c r="B38" s="2"/>
    </row>
    <row r="39" spans="1:2" ht="18" customHeight="1" x14ac:dyDescent="0.35">
      <c r="A39" s="2"/>
      <c r="B39" s="2"/>
    </row>
    <row r="40" spans="1:2" ht="18" customHeight="1" x14ac:dyDescent="0.35">
      <c r="A40" s="2"/>
      <c r="B40" s="2"/>
    </row>
    <row r="41" spans="1:2" ht="18" customHeight="1" x14ac:dyDescent="0.35">
      <c r="A41" s="2"/>
      <c r="B41" s="2"/>
    </row>
    <row r="42" spans="1:2" x14ac:dyDescent="0.35">
      <c r="A42" s="2"/>
      <c r="B42" s="2"/>
    </row>
    <row r="43" spans="1:2" x14ac:dyDescent="0.35">
      <c r="A43" s="2"/>
      <c r="B43" s="2"/>
    </row>
    <row r="44" spans="1:2" x14ac:dyDescent="0.35">
      <c r="A44" s="2"/>
      <c r="B44" s="2"/>
    </row>
    <row r="45" spans="1:2" x14ac:dyDescent="0.35">
      <c r="A45" s="2"/>
      <c r="B45" s="2"/>
    </row>
    <row r="46" spans="1:2" x14ac:dyDescent="0.35">
      <c r="A46" s="2"/>
      <c r="B46" s="2"/>
    </row>
    <row r="47" spans="1:2" x14ac:dyDescent="0.35">
      <c r="A47" s="2"/>
      <c r="B47" s="2"/>
    </row>
    <row r="48" spans="1:2" x14ac:dyDescent="0.35">
      <c r="A48" s="2"/>
      <c r="B48" s="2"/>
    </row>
    <row r="49" spans="1:2" x14ac:dyDescent="0.35">
      <c r="A49" s="2"/>
      <c r="B49" s="2"/>
    </row>
    <row r="56" spans="1:2" x14ac:dyDescent="0.35">
      <c r="A56" s="4"/>
      <c r="B56" s="4"/>
    </row>
    <row r="57" spans="1:2" x14ac:dyDescent="0.35">
      <c r="A57" s="4"/>
      <c r="B57" s="4"/>
    </row>
    <row r="58" spans="1:2" x14ac:dyDescent="0.35">
      <c r="A58" s="4"/>
      <c r="B58" s="4"/>
    </row>
    <row r="59" spans="1:2" x14ac:dyDescent="0.35">
      <c r="A59" s="4"/>
      <c r="B59" s="4"/>
    </row>
    <row r="60" spans="1:2" x14ac:dyDescent="0.35">
      <c r="A60" s="4"/>
      <c r="B60" s="4"/>
    </row>
    <row r="61" spans="1:2" x14ac:dyDescent="0.35">
      <c r="A61" s="4"/>
      <c r="B61" s="4"/>
    </row>
    <row r="62" spans="1:2" x14ac:dyDescent="0.35">
      <c r="A62" s="4"/>
      <c r="B62" s="4"/>
    </row>
    <row r="63" spans="1:2" x14ac:dyDescent="0.35">
      <c r="A63" s="4"/>
      <c r="B63" s="4"/>
    </row>
    <row r="64" spans="1:2" x14ac:dyDescent="0.35">
      <c r="A64" s="4"/>
      <c r="B64" s="4"/>
    </row>
    <row r="65" spans="1:2" ht="15.75" customHeight="1" x14ac:dyDescent="0.35">
      <c r="A65" s="4"/>
      <c r="B65" s="4"/>
    </row>
    <row r="66" spans="1:2" s="3" customFormat="1" x14ac:dyDescent="0.35">
      <c r="A66" s="4"/>
      <c r="B66" s="4"/>
    </row>
    <row r="67" spans="1:2" x14ac:dyDescent="0.35">
      <c r="A67" s="4"/>
      <c r="B67" s="4"/>
    </row>
    <row r="68" spans="1:2" x14ac:dyDescent="0.35">
      <c r="A68" s="4"/>
      <c r="B68" s="4"/>
    </row>
    <row r="69" spans="1:2" x14ac:dyDescent="0.35">
      <c r="A69" s="4"/>
      <c r="B69" s="4"/>
    </row>
    <row r="70" spans="1:2" x14ac:dyDescent="0.35">
      <c r="A70" s="4"/>
      <c r="B70" s="4"/>
    </row>
    <row r="71" spans="1:2" x14ac:dyDescent="0.35">
      <c r="A71" s="4"/>
      <c r="B71" s="4"/>
    </row>
    <row r="72" spans="1:2" x14ac:dyDescent="0.35">
      <c r="A72" s="4"/>
      <c r="B72" s="4"/>
    </row>
    <row r="73" spans="1:2" x14ac:dyDescent="0.35">
      <c r="A73" s="4"/>
      <c r="B73" s="4"/>
    </row>
    <row r="74" spans="1:2" x14ac:dyDescent="0.35">
      <c r="A74" s="4"/>
      <c r="B74" s="4"/>
    </row>
    <row r="75" spans="1:2" x14ac:dyDescent="0.35">
      <c r="A75" s="4"/>
      <c r="B75" s="4"/>
    </row>
    <row r="76" spans="1:2" x14ac:dyDescent="0.35">
      <c r="A76" s="4"/>
      <c r="B76" s="4"/>
    </row>
    <row r="77" spans="1:2" x14ac:dyDescent="0.35">
      <c r="A77" s="4"/>
      <c r="B77" s="4"/>
    </row>
    <row r="78" spans="1:2" x14ac:dyDescent="0.35">
      <c r="A78" s="4"/>
      <c r="B78" s="4"/>
    </row>
    <row r="79" spans="1:2" x14ac:dyDescent="0.35">
      <c r="A79" s="4"/>
      <c r="B79" s="4"/>
    </row>
    <row r="80" spans="1:2" x14ac:dyDescent="0.35">
      <c r="A80" s="4"/>
      <c r="B80" s="4"/>
    </row>
    <row r="81" spans="1:2" x14ac:dyDescent="0.35">
      <c r="A81" s="4"/>
      <c r="B81" s="4"/>
    </row>
    <row r="82" spans="1:2" x14ac:dyDescent="0.35">
      <c r="A82" s="4"/>
      <c r="B82" s="4"/>
    </row>
    <row r="83" spans="1:2" x14ac:dyDescent="0.35">
      <c r="A83" s="4"/>
      <c r="B83" s="4"/>
    </row>
    <row r="84" spans="1:2" x14ac:dyDescent="0.35">
      <c r="A84" s="4"/>
      <c r="B84" s="4"/>
    </row>
    <row r="85" spans="1:2" x14ac:dyDescent="0.35">
      <c r="A85" s="4"/>
      <c r="B85" s="4"/>
    </row>
    <row r="86" spans="1:2" x14ac:dyDescent="0.35">
      <c r="A86" s="4"/>
      <c r="B86" s="4"/>
    </row>
    <row r="87" spans="1:2" x14ac:dyDescent="0.35">
      <c r="A87" s="4"/>
      <c r="B87" s="4"/>
    </row>
  </sheetData>
  <mergeCells count="1">
    <mergeCell ref="B6:B8"/>
  </mergeCells>
  <pageMargins left="0.2" right="0.2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2"/>
  <sheetViews>
    <sheetView topLeftCell="A63" zoomScale="70" workbookViewId="0">
      <selection activeCell="C74" sqref="C74"/>
    </sheetView>
  </sheetViews>
  <sheetFormatPr defaultColWidth="9.1796875" defaultRowHeight="12" x14ac:dyDescent="0.3"/>
  <cols>
    <col min="1" max="1" width="4.453125" style="42" customWidth="1"/>
    <col min="2" max="2" width="65.1796875" style="42" customWidth="1"/>
    <col min="3" max="3" width="9.1796875" style="42"/>
    <col min="4" max="4" width="8.54296875" style="42" customWidth="1"/>
    <col min="5" max="9" width="9.1796875" style="42"/>
    <col min="10" max="10" width="10.7265625" style="42" customWidth="1"/>
    <col min="11" max="11" width="11.453125" style="42" customWidth="1"/>
    <col min="12" max="16384" width="9.1796875" style="42"/>
  </cols>
  <sheetData>
    <row r="1" spans="1:11" x14ac:dyDescent="0.3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x14ac:dyDescent="0.3">
      <c r="A2" s="43"/>
      <c r="B2" s="107" t="s">
        <v>75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1:11" x14ac:dyDescent="0.3">
      <c r="A3" s="108" t="s">
        <v>41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8" customHeight="1" x14ac:dyDescent="0.3">
      <c r="A4" s="44"/>
      <c r="B4" s="45" t="s">
        <v>54</v>
      </c>
      <c r="C4" s="46"/>
      <c r="D4" s="46"/>
      <c r="E4" s="109" t="s">
        <v>23</v>
      </c>
      <c r="F4" s="109"/>
      <c r="G4" s="109"/>
      <c r="H4" s="109"/>
      <c r="I4" s="111" t="e">
        <f>K80</f>
        <v>#VALUE!</v>
      </c>
      <c r="J4" s="111"/>
      <c r="K4" s="111"/>
    </row>
    <row r="5" spans="1:11" ht="15" customHeight="1" x14ac:dyDescent="0.3">
      <c r="A5" s="116" t="s">
        <v>27</v>
      </c>
      <c r="B5" s="116" t="s">
        <v>0</v>
      </c>
      <c r="C5" s="114" t="s">
        <v>1</v>
      </c>
      <c r="D5" s="118" t="s">
        <v>2</v>
      </c>
      <c r="E5" s="120" t="s">
        <v>3</v>
      </c>
      <c r="F5" s="121"/>
      <c r="G5" s="120" t="s">
        <v>4</v>
      </c>
      <c r="H5" s="121"/>
      <c r="I5" s="112" t="s">
        <v>5</v>
      </c>
      <c r="J5" s="113"/>
      <c r="K5" s="114" t="s">
        <v>6</v>
      </c>
    </row>
    <row r="6" spans="1:11" ht="17.25" customHeight="1" x14ac:dyDescent="0.3">
      <c r="A6" s="117"/>
      <c r="B6" s="117"/>
      <c r="C6" s="115"/>
      <c r="D6" s="119"/>
      <c r="E6" s="61" t="s">
        <v>7</v>
      </c>
      <c r="F6" s="61" t="s">
        <v>6</v>
      </c>
      <c r="G6" s="61" t="s">
        <v>7</v>
      </c>
      <c r="H6" s="61" t="s">
        <v>6</v>
      </c>
      <c r="I6" s="61" t="s">
        <v>7</v>
      </c>
      <c r="J6" s="61" t="s">
        <v>6</v>
      </c>
      <c r="K6" s="115"/>
    </row>
    <row r="7" spans="1:11" ht="12.5" x14ac:dyDescent="0.35">
      <c r="A7" s="25">
        <v>1</v>
      </c>
      <c r="B7" s="34">
        <v>2</v>
      </c>
      <c r="C7" s="63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</row>
    <row r="8" spans="1:11" x14ac:dyDescent="0.3">
      <c r="A8" s="25"/>
      <c r="B8" s="47" t="s">
        <v>90</v>
      </c>
      <c r="C8" s="67"/>
      <c r="D8" s="48"/>
      <c r="E8" s="48"/>
      <c r="F8" s="48"/>
      <c r="G8" s="48"/>
      <c r="H8" s="48"/>
      <c r="I8" s="48"/>
      <c r="J8" s="48"/>
      <c r="K8" s="48"/>
    </row>
    <row r="9" spans="1:11" s="72" customFormat="1" x14ac:dyDescent="0.3">
      <c r="A9" s="70">
        <v>1</v>
      </c>
      <c r="B9" s="49" t="s">
        <v>76</v>
      </c>
      <c r="C9" s="61" t="s">
        <v>104</v>
      </c>
      <c r="D9" s="71">
        <v>50</v>
      </c>
      <c r="E9" s="58"/>
      <c r="F9" s="58">
        <f>E9*D9</f>
        <v>0</v>
      </c>
      <c r="G9" s="58"/>
      <c r="H9" s="58">
        <f>G9*D9</f>
        <v>0</v>
      </c>
      <c r="I9" s="58"/>
      <c r="J9" s="58">
        <f>I9*D9</f>
        <v>0</v>
      </c>
      <c r="K9" s="58">
        <f>J9+H9+F9</f>
        <v>0</v>
      </c>
    </row>
    <row r="10" spans="1:11" s="72" customFormat="1" x14ac:dyDescent="0.3">
      <c r="A10" s="70">
        <v>2</v>
      </c>
      <c r="B10" s="49" t="s">
        <v>78</v>
      </c>
      <c r="C10" s="61" t="s">
        <v>104</v>
      </c>
      <c r="D10" s="71">
        <v>30</v>
      </c>
      <c r="E10" s="58"/>
      <c r="F10" s="58">
        <f t="shared" ref="F10:F68" si="0">E10*D10</f>
        <v>0</v>
      </c>
      <c r="G10" s="58"/>
      <c r="H10" s="58">
        <f t="shared" ref="H10:H68" si="1">G10*D10</f>
        <v>0</v>
      </c>
      <c r="I10" s="58"/>
      <c r="J10" s="58">
        <f t="shared" ref="J10:J68" si="2">I10*D10</f>
        <v>0</v>
      </c>
      <c r="K10" s="58">
        <f>J10+H10+F10</f>
        <v>0</v>
      </c>
    </row>
    <row r="11" spans="1:11" s="72" customFormat="1" x14ac:dyDescent="0.3">
      <c r="A11" s="70">
        <v>3</v>
      </c>
      <c r="B11" s="49" t="s">
        <v>77</v>
      </c>
      <c r="C11" s="61" t="s">
        <v>104</v>
      </c>
      <c r="D11" s="71">
        <v>4</v>
      </c>
      <c r="E11" s="58"/>
      <c r="F11" s="58">
        <f t="shared" si="0"/>
        <v>0</v>
      </c>
      <c r="G11" s="58"/>
      <c r="H11" s="58">
        <f t="shared" si="1"/>
        <v>0</v>
      </c>
      <c r="I11" s="58"/>
      <c r="J11" s="58">
        <f t="shared" si="2"/>
        <v>0</v>
      </c>
      <c r="K11" s="58">
        <f t="shared" ref="K11:K19" si="3">J11+H11+F11</f>
        <v>0</v>
      </c>
    </row>
    <row r="12" spans="1:11" s="72" customFormat="1" x14ac:dyDescent="0.3">
      <c r="A12" s="70">
        <v>4</v>
      </c>
      <c r="B12" s="49" t="s">
        <v>40</v>
      </c>
      <c r="C12" s="61" t="s">
        <v>10</v>
      </c>
      <c r="D12" s="71">
        <v>95</v>
      </c>
      <c r="E12" s="58"/>
      <c r="F12" s="58">
        <f t="shared" si="0"/>
        <v>0</v>
      </c>
      <c r="G12" s="58"/>
      <c r="H12" s="58">
        <f t="shared" si="1"/>
        <v>0</v>
      </c>
      <c r="I12" s="58"/>
      <c r="J12" s="58">
        <f t="shared" si="2"/>
        <v>0</v>
      </c>
      <c r="K12" s="58">
        <f t="shared" si="3"/>
        <v>0</v>
      </c>
    </row>
    <row r="13" spans="1:11" s="72" customFormat="1" x14ac:dyDescent="0.3">
      <c r="A13" s="70">
        <v>5</v>
      </c>
      <c r="B13" s="49" t="s">
        <v>94</v>
      </c>
      <c r="C13" s="61" t="s">
        <v>28</v>
      </c>
      <c r="D13" s="71">
        <v>6</v>
      </c>
      <c r="E13" s="58"/>
      <c r="F13" s="58">
        <f t="shared" si="0"/>
        <v>0</v>
      </c>
      <c r="G13" s="58"/>
      <c r="H13" s="58">
        <f t="shared" si="1"/>
        <v>0</v>
      </c>
      <c r="I13" s="58"/>
      <c r="J13" s="58">
        <f t="shared" si="2"/>
        <v>0</v>
      </c>
      <c r="K13" s="58">
        <f t="shared" si="3"/>
        <v>0</v>
      </c>
    </row>
    <row r="14" spans="1:11" s="72" customFormat="1" x14ac:dyDescent="0.3">
      <c r="A14" s="70">
        <v>6</v>
      </c>
      <c r="B14" s="49" t="s">
        <v>88</v>
      </c>
      <c r="C14" s="61" t="s">
        <v>104</v>
      </c>
      <c r="D14" s="71">
        <v>40</v>
      </c>
      <c r="E14" s="58"/>
      <c r="F14" s="58">
        <f t="shared" si="0"/>
        <v>0</v>
      </c>
      <c r="G14" s="58"/>
      <c r="H14" s="58">
        <f t="shared" si="1"/>
        <v>0</v>
      </c>
      <c r="I14" s="58"/>
      <c r="J14" s="58">
        <f t="shared" si="2"/>
        <v>0</v>
      </c>
      <c r="K14" s="58">
        <f t="shared" si="3"/>
        <v>0</v>
      </c>
    </row>
    <row r="15" spans="1:11" s="72" customFormat="1" ht="24" x14ac:dyDescent="0.3">
      <c r="A15" s="70">
        <v>7</v>
      </c>
      <c r="B15" s="50" t="s">
        <v>95</v>
      </c>
      <c r="C15" s="61" t="s">
        <v>24</v>
      </c>
      <c r="D15" s="58">
        <v>2</v>
      </c>
      <c r="E15" s="58"/>
      <c r="F15" s="58">
        <f t="shared" si="0"/>
        <v>0</v>
      </c>
      <c r="G15" s="58"/>
      <c r="H15" s="58">
        <f t="shared" si="1"/>
        <v>0</v>
      </c>
      <c r="I15" s="58"/>
      <c r="J15" s="58">
        <f t="shared" si="2"/>
        <v>0</v>
      </c>
      <c r="K15" s="58">
        <f t="shared" si="3"/>
        <v>0</v>
      </c>
    </row>
    <row r="16" spans="1:11" s="72" customFormat="1" x14ac:dyDescent="0.3">
      <c r="A16" s="70"/>
      <c r="B16" s="73" t="s">
        <v>91</v>
      </c>
      <c r="C16" s="61"/>
      <c r="D16" s="58"/>
      <c r="E16" s="58"/>
      <c r="F16" s="58">
        <f t="shared" si="0"/>
        <v>0</v>
      </c>
      <c r="G16" s="58"/>
      <c r="H16" s="58">
        <f t="shared" si="1"/>
        <v>0</v>
      </c>
      <c r="I16" s="58"/>
      <c r="J16" s="58">
        <f t="shared" si="2"/>
        <v>0</v>
      </c>
      <c r="K16" s="58">
        <f t="shared" si="3"/>
        <v>0</v>
      </c>
    </row>
    <row r="17" spans="1:12" s="72" customFormat="1" x14ac:dyDescent="0.3">
      <c r="A17" s="70">
        <v>1</v>
      </c>
      <c r="B17" s="48" t="s">
        <v>47</v>
      </c>
      <c r="C17" s="66" t="s">
        <v>8</v>
      </c>
      <c r="D17" s="74">
        <v>50</v>
      </c>
      <c r="E17" s="58"/>
      <c r="F17" s="58">
        <f t="shared" si="0"/>
        <v>0</v>
      </c>
      <c r="G17" s="58"/>
      <c r="H17" s="58">
        <f t="shared" si="1"/>
        <v>0</v>
      </c>
      <c r="I17" s="58"/>
      <c r="J17" s="58">
        <f t="shared" si="2"/>
        <v>0</v>
      </c>
      <c r="K17" s="58">
        <f t="shared" si="3"/>
        <v>0</v>
      </c>
      <c r="L17" s="75"/>
    </row>
    <row r="18" spans="1:12" s="72" customFormat="1" x14ac:dyDescent="0.3">
      <c r="A18" s="70"/>
      <c r="B18" s="52" t="s">
        <v>96</v>
      </c>
      <c r="C18" s="61" t="s">
        <v>8</v>
      </c>
      <c r="D18" s="58">
        <f>D17*1.025</f>
        <v>51.249999999999993</v>
      </c>
      <c r="E18" s="58"/>
      <c r="F18" s="58">
        <f t="shared" si="0"/>
        <v>0</v>
      </c>
      <c r="G18" s="58"/>
      <c r="H18" s="58">
        <f t="shared" si="1"/>
        <v>0</v>
      </c>
      <c r="I18" s="58"/>
      <c r="J18" s="58">
        <f t="shared" si="2"/>
        <v>0</v>
      </c>
      <c r="K18" s="58">
        <f t="shared" si="3"/>
        <v>0</v>
      </c>
    </row>
    <row r="19" spans="1:12" s="72" customFormat="1" ht="36" x14ac:dyDescent="0.3">
      <c r="A19" s="70"/>
      <c r="B19" s="49" t="s">
        <v>97</v>
      </c>
      <c r="C19" s="61" t="s">
        <v>8</v>
      </c>
      <c r="D19" s="71">
        <f>D17*1.02</f>
        <v>51</v>
      </c>
      <c r="E19" s="58"/>
      <c r="F19" s="58">
        <f t="shared" si="0"/>
        <v>0</v>
      </c>
      <c r="G19" s="58"/>
      <c r="H19" s="58">
        <f t="shared" si="1"/>
        <v>0</v>
      </c>
      <c r="I19" s="58"/>
      <c r="J19" s="58">
        <f t="shared" si="2"/>
        <v>0</v>
      </c>
      <c r="K19" s="58">
        <f t="shared" si="3"/>
        <v>0</v>
      </c>
    </row>
    <row r="20" spans="1:12" s="72" customFormat="1" x14ac:dyDescent="0.3">
      <c r="A20" s="70"/>
      <c r="B20" s="76" t="s">
        <v>11</v>
      </c>
      <c r="C20" s="61" t="s">
        <v>12</v>
      </c>
      <c r="D20" s="58">
        <f>D17*0.05</f>
        <v>2.5</v>
      </c>
      <c r="E20" s="58"/>
      <c r="F20" s="58">
        <f t="shared" si="0"/>
        <v>0</v>
      </c>
      <c r="G20" s="58"/>
      <c r="H20" s="58">
        <f t="shared" si="1"/>
        <v>0</v>
      </c>
      <c r="I20" s="58"/>
      <c r="J20" s="58">
        <f t="shared" si="2"/>
        <v>0</v>
      </c>
      <c r="K20" s="58">
        <f t="shared" ref="K20:K51" si="4">J20+H20+F20</f>
        <v>0</v>
      </c>
    </row>
    <row r="21" spans="1:12" s="72" customFormat="1" x14ac:dyDescent="0.3">
      <c r="A21" s="77">
        <v>2</v>
      </c>
      <c r="B21" s="54" t="s">
        <v>92</v>
      </c>
      <c r="C21" s="66" t="s">
        <v>8</v>
      </c>
      <c r="D21" s="74">
        <v>4</v>
      </c>
      <c r="E21" s="74"/>
      <c r="F21" s="58">
        <f t="shared" si="0"/>
        <v>0</v>
      </c>
      <c r="G21" s="74"/>
      <c r="H21" s="58">
        <f t="shared" si="1"/>
        <v>0</v>
      </c>
      <c r="I21" s="74"/>
      <c r="J21" s="58">
        <f t="shared" si="2"/>
        <v>0</v>
      </c>
      <c r="K21" s="58">
        <f t="shared" si="4"/>
        <v>0</v>
      </c>
    </row>
    <row r="22" spans="1:12" s="72" customFormat="1" ht="24" x14ac:dyDescent="0.3">
      <c r="A22" s="77"/>
      <c r="B22" s="49" t="s">
        <v>45</v>
      </c>
      <c r="C22" s="66" t="s">
        <v>8</v>
      </c>
      <c r="D22" s="74">
        <f>D21*1.05</f>
        <v>4.2</v>
      </c>
      <c r="E22" s="74"/>
      <c r="F22" s="58">
        <f t="shared" si="0"/>
        <v>0</v>
      </c>
      <c r="G22" s="74"/>
      <c r="H22" s="58">
        <f t="shared" si="1"/>
        <v>0</v>
      </c>
      <c r="I22" s="74"/>
      <c r="J22" s="58">
        <f t="shared" si="2"/>
        <v>0</v>
      </c>
      <c r="K22" s="58">
        <f t="shared" si="4"/>
        <v>0</v>
      </c>
    </row>
    <row r="23" spans="1:12" s="72" customFormat="1" x14ac:dyDescent="0.3">
      <c r="A23" s="77"/>
      <c r="B23" s="49" t="s">
        <v>31</v>
      </c>
      <c r="C23" s="66" t="s">
        <v>13</v>
      </c>
      <c r="D23" s="74">
        <f>D22*6.5</f>
        <v>27.3</v>
      </c>
      <c r="E23" s="74"/>
      <c r="F23" s="58">
        <f t="shared" si="0"/>
        <v>0</v>
      </c>
      <c r="G23" s="74"/>
      <c r="H23" s="58">
        <f t="shared" si="1"/>
        <v>0</v>
      </c>
      <c r="I23" s="74"/>
      <c r="J23" s="58">
        <f t="shared" si="2"/>
        <v>0</v>
      </c>
      <c r="K23" s="58">
        <f t="shared" si="4"/>
        <v>0</v>
      </c>
    </row>
    <row r="24" spans="1:12" s="72" customFormat="1" x14ac:dyDescent="0.3">
      <c r="A24" s="77"/>
      <c r="B24" s="49" t="s">
        <v>42</v>
      </c>
      <c r="C24" s="66" t="s">
        <v>13</v>
      </c>
      <c r="D24" s="74">
        <f>D21*0.07</f>
        <v>0.28000000000000003</v>
      </c>
      <c r="E24" s="74"/>
      <c r="F24" s="58">
        <f t="shared" si="0"/>
        <v>0</v>
      </c>
      <c r="G24" s="74"/>
      <c r="H24" s="58">
        <f t="shared" si="1"/>
        <v>0</v>
      </c>
      <c r="I24" s="74"/>
      <c r="J24" s="58">
        <f t="shared" si="2"/>
        <v>0</v>
      </c>
      <c r="K24" s="58">
        <f t="shared" si="4"/>
        <v>0</v>
      </c>
    </row>
    <row r="25" spans="1:12" s="72" customFormat="1" x14ac:dyDescent="0.3">
      <c r="A25" s="77"/>
      <c r="B25" s="49" t="s">
        <v>32</v>
      </c>
      <c r="C25" s="66" t="s">
        <v>9</v>
      </c>
      <c r="D25" s="74">
        <f>D21*0.7</f>
        <v>2.8</v>
      </c>
      <c r="E25" s="74"/>
      <c r="F25" s="58">
        <f t="shared" si="0"/>
        <v>0</v>
      </c>
      <c r="G25" s="74"/>
      <c r="H25" s="58">
        <f t="shared" si="1"/>
        <v>0</v>
      </c>
      <c r="I25" s="74"/>
      <c r="J25" s="58">
        <f t="shared" si="2"/>
        <v>0</v>
      </c>
      <c r="K25" s="58">
        <f t="shared" si="4"/>
        <v>0</v>
      </c>
    </row>
    <row r="26" spans="1:12" s="72" customFormat="1" x14ac:dyDescent="0.3">
      <c r="A26" s="77"/>
      <c r="B26" s="49" t="s">
        <v>46</v>
      </c>
      <c r="C26" s="66" t="s">
        <v>28</v>
      </c>
      <c r="D26" s="74">
        <v>4</v>
      </c>
      <c r="E26" s="74"/>
      <c r="F26" s="58">
        <f t="shared" si="0"/>
        <v>0</v>
      </c>
      <c r="G26" s="74"/>
      <c r="H26" s="58">
        <f t="shared" si="1"/>
        <v>0</v>
      </c>
      <c r="I26" s="74"/>
      <c r="J26" s="58">
        <f t="shared" si="2"/>
        <v>0</v>
      </c>
      <c r="K26" s="58">
        <f t="shared" si="4"/>
        <v>0</v>
      </c>
    </row>
    <row r="27" spans="1:12" s="72" customFormat="1" x14ac:dyDescent="0.3">
      <c r="A27" s="77"/>
      <c r="B27" s="49" t="s">
        <v>11</v>
      </c>
      <c r="C27" s="66" t="s">
        <v>12</v>
      </c>
      <c r="D27" s="74">
        <f>D21*0.07</f>
        <v>0.28000000000000003</v>
      </c>
      <c r="E27" s="74"/>
      <c r="F27" s="58">
        <f t="shared" si="0"/>
        <v>0</v>
      </c>
      <c r="G27" s="74"/>
      <c r="H27" s="58">
        <f t="shared" si="1"/>
        <v>0</v>
      </c>
      <c r="I27" s="74"/>
      <c r="J27" s="58">
        <f t="shared" si="2"/>
        <v>0</v>
      </c>
      <c r="K27" s="58">
        <f t="shared" si="4"/>
        <v>0</v>
      </c>
    </row>
    <row r="28" spans="1:12" s="72" customFormat="1" x14ac:dyDescent="0.3">
      <c r="A28" s="70">
        <v>3</v>
      </c>
      <c r="B28" s="54" t="s">
        <v>79</v>
      </c>
      <c r="C28" s="66" t="s">
        <v>8</v>
      </c>
      <c r="D28" s="58">
        <v>30</v>
      </c>
      <c r="E28" s="58"/>
      <c r="F28" s="58">
        <f t="shared" si="0"/>
        <v>0</v>
      </c>
      <c r="G28" s="58"/>
      <c r="H28" s="58">
        <f t="shared" si="1"/>
        <v>0</v>
      </c>
      <c r="I28" s="58"/>
      <c r="J28" s="58">
        <f t="shared" si="2"/>
        <v>0</v>
      </c>
      <c r="K28" s="58">
        <f t="shared" si="4"/>
        <v>0</v>
      </c>
    </row>
    <row r="29" spans="1:12" s="72" customFormat="1" x14ac:dyDescent="0.3">
      <c r="A29" s="70"/>
      <c r="B29" s="78" t="s">
        <v>52</v>
      </c>
      <c r="C29" s="66" t="s">
        <v>8</v>
      </c>
      <c r="D29" s="74">
        <f>D28*1.05</f>
        <v>31.5</v>
      </c>
      <c r="E29" s="74"/>
      <c r="F29" s="58">
        <f t="shared" si="0"/>
        <v>0</v>
      </c>
      <c r="G29" s="74"/>
      <c r="H29" s="58">
        <f t="shared" si="1"/>
        <v>0</v>
      </c>
      <c r="I29" s="74"/>
      <c r="J29" s="58">
        <f t="shared" si="2"/>
        <v>0</v>
      </c>
      <c r="K29" s="58">
        <f t="shared" si="4"/>
        <v>0</v>
      </c>
    </row>
    <row r="30" spans="1:12" s="72" customFormat="1" x14ac:dyDescent="0.3">
      <c r="A30" s="70"/>
      <c r="B30" s="55" t="s">
        <v>49</v>
      </c>
      <c r="C30" s="66" t="s">
        <v>10</v>
      </c>
      <c r="D30" s="74">
        <v>25</v>
      </c>
      <c r="E30" s="74"/>
      <c r="F30" s="58">
        <f t="shared" si="0"/>
        <v>0</v>
      </c>
      <c r="G30" s="74"/>
      <c r="H30" s="58">
        <f t="shared" si="1"/>
        <v>0</v>
      </c>
      <c r="I30" s="74"/>
      <c r="J30" s="58">
        <f t="shared" si="2"/>
        <v>0</v>
      </c>
      <c r="K30" s="58">
        <f t="shared" si="4"/>
        <v>0</v>
      </c>
    </row>
    <row r="31" spans="1:12" s="72" customFormat="1" x14ac:dyDescent="0.3">
      <c r="A31" s="70"/>
      <c r="B31" s="55" t="s">
        <v>11</v>
      </c>
      <c r="C31" s="66" t="s">
        <v>12</v>
      </c>
      <c r="D31" s="74">
        <f>D28*0.15</f>
        <v>4.5</v>
      </c>
      <c r="E31" s="74"/>
      <c r="F31" s="58">
        <f t="shared" si="0"/>
        <v>0</v>
      </c>
      <c r="G31" s="74"/>
      <c r="H31" s="58">
        <f t="shared" si="1"/>
        <v>0</v>
      </c>
      <c r="I31" s="74"/>
      <c r="J31" s="58">
        <f t="shared" si="2"/>
        <v>0</v>
      </c>
      <c r="K31" s="58">
        <f t="shared" si="4"/>
        <v>0</v>
      </c>
    </row>
    <row r="32" spans="1:12" s="72" customFormat="1" x14ac:dyDescent="0.3">
      <c r="A32" s="70">
        <v>4</v>
      </c>
      <c r="B32" s="56" t="s">
        <v>106</v>
      </c>
      <c r="C32" s="66" t="s">
        <v>8</v>
      </c>
      <c r="D32" s="74">
        <v>150</v>
      </c>
      <c r="E32" s="58"/>
      <c r="F32" s="58">
        <f t="shared" si="0"/>
        <v>0</v>
      </c>
      <c r="G32" s="58"/>
      <c r="H32" s="58">
        <f t="shared" si="1"/>
        <v>0</v>
      </c>
      <c r="I32" s="58"/>
      <c r="J32" s="58">
        <f t="shared" si="2"/>
        <v>0</v>
      </c>
      <c r="K32" s="58">
        <f t="shared" si="4"/>
        <v>0</v>
      </c>
    </row>
    <row r="33" spans="1:11" s="72" customFormat="1" x14ac:dyDescent="0.3">
      <c r="A33" s="70"/>
      <c r="B33" s="76" t="s">
        <v>33</v>
      </c>
      <c r="C33" s="61" t="s">
        <v>13</v>
      </c>
      <c r="D33" s="71">
        <f>0.7*30</f>
        <v>21</v>
      </c>
      <c r="E33" s="58"/>
      <c r="F33" s="58">
        <f t="shared" si="0"/>
        <v>0</v>
      </c>
      <c r="G33" s="58"/>
      <c r="H33" s="58">
        <f t="shared" si="1"/>
        <v>0</v>
      </c>
      <c r="I33" s="58"/>
      <c r="J33" s="58">
        <f t="shared" si="2"/>
        <v>0</v>
      </c>
      <c r="K33" s="58">
        <f t="shared" si="4"/>
        <v>0</v>
      </c>
    </row>
    <row r="34" spans="1:11" s="72" customFormat="1" x14ac:dyDescent="0.3">
      <c r="A34" s="70"/>
      <c r="B34" s="49" t="s">
        <v>50</v>
      </c>
      <c r="C34" s="61" t="s">
        <v>13</v>
      </c>
      <c r="D34" s="71">
        <f>D32*0.4</f>
        <v>60</v>
      </c>
      <c r="E34" s="58"/>
      <c r="F34" s="58">
        <f t="shared" si="0"/>
        <v>0</v>
      </c>
      <c r="G34" s="58"/>
      <c r="H34" s="58">
        <f t="shared" si="1"/>
        <v>0</v>
      </c>
      <c r="I34" s="58"/>
      <c r="J34" s="58">
        <f t="shared" si="2"/>
        <v>0</v>
      </c>
      <c r="K34" s="58">
        <f t="shared" si="4"/>
        <v>0</v>
      </c>
    </row>
    <row r="35" spans="1:11" s="72" customFormat="1" x14ac:dyDescent="0.3">
      <c r="A35" s="70"/>
      <c r="B35" s="49" t="s">
        <v>51</v>
      </c>
      <c r="C35" s="61" t="s">
        <v>13</v>
      </c>
      <c r="D35" s="71">
        <f>D32*0.15</f>
        <v>22.5</v>
      </c>
      <c r="E35" s="58"/>
      <c r="F35" s="58">
        <f t="shared" si="0"/>
        <v>0</v>
      </c>
      <c r="G35" s="58"/>
      <c r="H35" s="58">
        <f t="shared" si="1"/>
        <v>0</v>
      </c>
      <c r="I35" s="58"/>
      <c r="J35" s="58">
        <f t="shared" si="2"/>
        <v>0</v>
      </c>
      <c r="K35" s="58">
        <f t="shared" si="4"/>
        <v>0</v>
      </c>
    </row>
    <row r="36" spans="1:11" s="72" customFormat="1" x14ac:dyDescent="0.3">
      <c r="A36" s="70"/>
      <c r="B36" s="76" t="s">
        <v>34</v>
      </c>
      <c r="C36" s="61" t="s">
        <v>8</v>
      </c>
      <c r="D36" s="58">
        <f>0.009*D32</f>
        <v>1.3499999999999999</v>
      </c>
      <c r="E36" s="58"/>
      <c r="F36" s="58">
        <f t="shared" si="0"/>
        <v>0</v>
      </c>
      <c r="G36" s="58"/>
      <c r="H36" s="58">
        <f t="shared" si="1"/>
        <v>0</v>
      </c>
      <c r="I36" s="58"/>
      <c r="J36" s="58">
        <f t="shared" si="2"/>
        <v>0</v>
      </c>
      <c r="K36" s="58">
        <f t="shared" si="4"/>
        <v>0</v>
      </c>
    </row>
    <row r="37" spans="1:11" s="72" customFormat="1" x14ac:dyDescent="0.3">
      <c r="A37" s="70"/>
      <c r="B37" s="76" t="s">
        <v>44</v>
      </c>
      <c r="C37" s="61" t="s">
        <v>10</v>
      </c>
      <c r="D37" s="71">
        <v>1500</v>
      </c>
      <c r="E37" s="58"/>
      <c r="F37" s="58">
        <f t="shared" si="0"/>
        <v>0</v>
      </c>
      <c r="G37" s="58"/>
      <c r="H37" s="58">
        <f t="shared" si="1"/>
        <v>0</v>
      </c>
      <c r="I37" s="58"/>
      <c r="J37" s="58">
        <f t="shared" si="2"/>
        <v>0</v>
      </c>
      <c r="K37" s="58">
        <f t="shared" si="4"/>
        <v>0</v>
      </c>
    </row>
    <row r="38" spans="1:11" s="72" customFormat="1" x14ac:dyDescent="0.3">
      <c r="A38" s="70"/>
      <c r="B38" s="76" t="s">
        <v>43</v>
      </c>
      <c r="C38" s="61" t="s">
        <v>10</v>
      </c>
      <c r="D38" s="71">
        <f>0.5*D32</f>
        <v>75</v>
      </c>
      <c r="E38" s="58"/>
      <c r="F38" s="58">
        <f t="shared" si="0"/>
        <v>0</v>
      </c>
      <c r="G38" s="58"/>
      <c r="H38" s="58">
        <f t="shared" si="1"/>
        <v>0</v>
      </c>
      <c r="I38" s="58"/>
      <c r="J38" s="58">
        <f t="shared" si="2"/>
        <v>0</v>
      </c>
      <c r="K38" s="58">
        <f t="shared" si="4"/>
        <v>0</v>
      </c>
    </row>
    <row r="39" spans="1:11" s="72" customFormat="1" x14ac:dyDescent="0.3">
      <c r="A39" s="70"/>
      <c r="B39" s="76" t="s">
        <v>11</v>
      </c>
      <c r="C39" s="61" t="s">
        <v>12</v>
      </c>
      <c r="D39" s="58">
        <f>D32*0.01</f>
        <v>1.5</v>
      </c>
      <c r="E39" s="58"/>
      <c r="F39" s="58">
        <f t="shared" si="0"/>
        <v>0</v>
      </c>
      <c r="G39" s="58"/>
      <c r="H39" s="58">
        <f t="shared" si="1"/>
        <v>0</v>
      </c>
      <c r="I39" s="58"/>
      <c r="J39" s="58">
        <f t="shared" si="2"/>
        <v>0</v>
      </c>
      <c r="K39" s="58">
        <f t="shared" si="4"/>
        <v>0</v>
      </c>
    </row>
    <row r="40" spans="1:11" s="72" customFormat="1" ht="18.649999999999999" customHeight="1" x14ac:dyDescent="0.3">
      <c r="A40" s="70">
        <v>5</v>
      </c>
      <c r="B40" s="56" t="s">
        <v>35</v>
      </c>
      <c r="C40" s="66" t="s">
        <v>10</v>
      </c>
      <c r="D40" s="74">
        <v>95</v>
      </c>
      <c r="E40" s="58"/>
      <c r="F40" s="58">
        <f t="shared" si="0"/>
        <v>0</v>
      </c>
      <c r="G40" s="58"/>
      <c r="H40" s="58">
        <f t="shared" si="1"/>
        <v>0</v>
      </c>
      <c r="I40" s="58"/>
      <c r="J40" s="58">
        <f t="shared" si="2"/>
        <v>0</v>
      </c>
      <c r="K40" s="58">
        <f t="shared" si="4"/>
        <v>0</v>
      </c>
    </row>
    <row r="41" spans="1:11" s="72" customFormat="1" x14ac:dyDescent="0.3">
      <c r="A41" s="70"/>
      <c r="B41" s="76" t="s">
        <v>36</v>
      </c>
      <c r="C41" s="61" t="s">
        <v>10</v>
      </c>
      <c r="D41" s="58">
        <f>1.03*D40</f>
        <v>97.850000000000009</v>
      </c>
      <c r="E41" s="58"/>
      <c r="F41" s="58">
        <f t="shared" si="0"/>
        <v>0</v>
      </c>
      <c r="G41" s="58"/>
      <c r="H41" s="58">
        <f t="shared" si="1"/>
        <v>0</v>
      </c>
      <c r="I41" s="58"/>
      <c r="J41" s="58">
        <f t="shared" si="2"/>
        <v>0</v>
      </c>
      <c r="K41" s="58">
        <f t="shared" si="4"/>
        <v>0</v>
      </c>
    </row>
    <row r="42" spans="1:11" s="72" customFormat="1" x14ac:dyDescent="0.3">
      <c r="A42" s="70"/>
      <c r="B42" s="76" t="s">
        <v>38</v>
      </c>
      <c r="C42" s="61" t="s">
        <v>28</v>
      </c>
      <c r="D42" s="58">
        <f>D40*4</f>
        <v>380</v>
      </c>
      <c r="E42" s="58"/>
      <c r="F42" s="58">
        <f t="shared" si="0"/>
        <v>0</v>
      </c>
      <c r="G42" s="58"/>
      <c r="H42" s="58">
        <f t="shared" si="1"/>
        <v>0</v>
      </c>
      <c r="I42" s="58"/>
      <c r="J42" s="58">
        <f t="shared" si="2"/>
        <v>0</v>
      </c>
      <c r="K42" s="58">
        <f t="shared" si="4"/>
        <v>0</v>
      </c>
    </row>
    <row r="43" spans="1:11" s="72" customFormat="1" x14ac:dyDescent="0.3">
      <c r="A43" s="70"/>
      <c r="B43" s="76" t="s">
        <v>37</v>
      </c>
      <c r="C43" s="61" t="s">
        <v>28</v>
      </c>
      <c r="D43" s="58">
        <v>15</v>
      </c>
      <c r="E43" s="58"/>
      <c r="F43" s="58">
        <f t="shared" si="0"/>
        <v>0</v>
      </c>
      <c r="G43" s="58"/>
      <c r="H43" s="58">
        <f t="shared" si="1"/>
        <v>0</v>
      </c>
      <c r="I43" s="58"/>
      <c r="J43" s="58">
        <f t="shared" si="2"/>
        <v>0</v>
      </c>
      <c r="K43" s="58">
        <f t="shared" si="4"/>
        <v>0</v>
      </c>
    </row>
    <row r="44" spans="1:11" s="72" customFormat="1" x14ac:dyDescent="0.3">
      <c r="A44" s="70"/>
      <c r="B44" s="76" t="s">
        <v>11</v>
      </c>
      <c r="C44" s="61" t="s">
        <v>12</v>
      </c>
      <c r="D44" s="58">
        <f>D40*0.03</f>
        <v>2.85</v>
      </c>
      <c r="E44" s="58"/>
      <c r="F44" s="58">
        <f t="shared" si="0"/>
        <v>0</v>
      </c>
      <c r="G44" s="58"/>
      <c r="H44" s="58">
        <f t="shared" si="1"/>
        <v>0</v>
      </c>
      <c r="I44" s="58"/>
      <c r="J44" s="58">
        <f t="shared" si="2"/>
        <v>0</v>
      </c>
      <c r="K44" s="58">
        <f t="shared" si="4"/>
        <v>0</v>
      </c>
    </row>
    <row r="45" spans="1:11" s="72" customFormat="1" ht="18" customHeight="1" x14ac:dyDescent="0.3">
      <c r="A45" s="77">
        <v>6</v>
      </c>
      <c r="B45" s="54" t="s">
        <v>99</v>
      </c>
      <c r="C45" s="61" t="s">
        <v>8</v>
      </c>
      <c r="D45" s="74">
        <v>24</v>
      </c>
      <c r="E45" s="74"/>
      <c r="F45" s="58">
        <f t="shared" si="0"/>
        <v>0</v>
      </c>
      <c r="G45" s="74"/>
      <c r="H45" s="58">
        <f t="shared" si="1"/>
        <v>0</v>
      </c>
      <c r="I45" s="74"/>
      <c r="J45" s="58">
        <f t="shared" si="2"/>
        <v>0</v>
      </c>
      <c r="K45" s="58">
        <f t="shared" si="4"/>
        <v>0</v>
      </c>
    </row>
    <row r="46" spans="1:11" s="72" customFormat="1" ht="18" customHeight="1" x14ac:dyDescent="0.3">
      <c r="A46" s="77"/>
      <c r="B46" s="49" t="s">
        <v>98</v>
      </c>
      <c r="C46" s="61" t="s">
        <v>13</v>
      </c>
      <c r="D46" s="74">
        <f>D45*0.4</f>
        <v>9.6000000000000014</v>
      </c>
      <c r="E46" s="74"/>
      <c r="F46" s="58">
        <f t="shared" si="0"/>
        <v>0</v>
      </c>
      <c r="G46" s="74"/>
      <c r="H46" s="58">
        <f t="shared" si="1"/>
        <v>0</v>
      </c>
      <c r="I46" s="74"/>
      <c r="J46" s="58">
        <f t="shared" si="2"/>
        <v>0</v>
      </c>
      <c r="K46" s="58">
        <f t="shared" si="4"/>
        <v>0</v>
      </c>
    </row>
    <row r="47" spans="1:11" s="72" customFormat="1" ht="18" customHeight="1" x14ac:dyDescent="0.3">
      <c r="A47" s="77"/>
      <c r="B47" s="49" t="s">
        <v>100</v>
      </c>
      <c r="C47" s="61" t="s">
        <v>8</v>
      </c>
      <c r="D47" s="58">
        <f>D45*0.04</f>
        <v>0.96</v>
      </c>
      <c r="E47" s="58"/>
      <c r="F47" s="58">
        <f t="shared" si="0"/>
        <v>0</v>
      </c>
      <c r="G47" s="58"/>
      <c r="H47" s="58">
        <f t="shared" si="1"/>
        <v>0</v>
      </c>
      <c r="I47" s="58"/>
      <c r="J47" s="58">
        <f t="shared" si="2"/>
        <v>0</v>
      </c>
      <c r="K47" s="58">
        <f t="shared" si="4"/>
        <v>0</v>
      </c>
    </row>
    <row r="48" spans="1:11" s="72" customFormat="1" ht="18" customHeight="1" x14ac:dyDescent="0.3">
      <c r="A48" s="77"/>
      <c r="B48" s="49" t="s">
        <v>11</v>
      </c>
      <c r="C48" s="66" t="s">
        <v>12</v>
      </c>
      <c r="D48" s="74">
        <f>D45*0.1</f>
        <v>2.4000000000000004</v>
      </c>
      <c r="E48" s="74"/>
      <c r="F48" s="58">
        <f t="shared" si="0"/>
        <v>0</v>
      </c>
      <c r="G48" s="74"/>
      <c r="H48" s="58">
        <f t="shared" si="1"/>
        <v>0</v>
      </c>
      <c r="I48" s="74"/>
      <c r="J48" s="58">
        <f t="shared" si="2"/>
        <v>0</v>
      </c>
      <c r="K48" s="58">
        <f t="shared" si="4"/>
        <v>0</v>
      </c>
    </row>
    <row r="49" spans="1:11" s="72" customFormat="1" ht="30" customHeight="1" x14ac:dyDescent="0.3">
      <c r="A49" s="77">
        <v>7</v>
      </c>
      <c r="B49" s="54" t="s">
        <v>80</v>
      </c>
      <c r="C49" s="66" t="s">
        <v>39</v>
      </c>
      <c r="D49" s="74">
        <v>3</v>
      </c>
      <c r="E49" s="74"/>
      <c r="F49" s="58">
        <f t="shared" si="0"/>
        <v>0</v>
      </c>
      <c r="G49" s="74"/>
      <c r="H49" s="58">
        <f t="shared" si="1"/>
        <v>0</v>
      </c>
      <c r="I49" s="74"/>
      <c r="J49" s="58">
        <f t="shared" si="2"/>
        <v>0</v>
      </c>
      <c r="K49" s="58">
        <f t="shared" si="4"/>
        <v>0</v>
      </c>
    </row>
    <row r="50" spans="1:11" s="72" customFormat="1" x14ac:dyDescent="0.3">
      <c r="A50" s="77"/>
      <c r="B50" s="49" t="s">
        <v>83</v>
      </c>
      <c r="C50" s="66" t="s">
        <v>28</v>
      </c>
      <c r="D50" s="74">
        <v>3</v>
      </c>
      <c r="E50" s="74"/>
      <c r="F50" s="58">
        <f t="shared" si="0"/>
        <v>0</v>
      </c>
      <c r="G50" s="74"/>
      <c r="H50" s="58">
        <f t="shared" si="1"/>
        <v>0</v>
      </c>
      <c r="I50" s="74"/>
      <c r="J50" s="58">
        <f t="shared" si="2"/>
        <v>0</v>
      </c>
      <c r="K50" s="58">
        <f t="shared" si="4"/>
        <v>0</v>
      </c>
    </row>
    <row r="51" spans="1:11" s="72" customFormat="1" x14ac:dyDescent="0.3">
      <c r="A51" s="77"/>
      <c r="B51" s="49" t="s">
        <v>84</v>
      </c>
      <c r="C51" s="66" t="s">
        <v>28</v>
      </c>
      <c r="D51" s="74">
        <v>3</v>
      </c>
      <c r="E51" s="74"/>
      <c r="F51" s="58">
        <f t="shared" si="0"/>
        <v>0</v>
      </c>
      <c r="G51" s="74"/>
      <c r="H51" s="58">
        <f t="shared" si="1"/>
        <v>0</v>
      </c>
      <c r="I51" s="74"/>
      <c r="J51" s="58">
        <f t="shared" si="2"/>
        <v>0</v>
      </c>
      <c r="K51" s="58">
        <f t="shared" si="4"/>
        <v>0</v>
      </c>
    </row>
    <row r="52" spans="1:11" s="72" customFormat="1" x14ac:dyDescent="0.3">
      <c r="A52" s="77"/>
      <c r="B52" s="49" t="s">
        <v>101</v>
      </c>
      <c r="C52" s="66" t="s">
        <v>28</v>
      </c>
      <c r="D52" s="74">
        <v>3</v>
      </c>
      <c r="E52" s="74"/>
      <c r="F52" s="58">
        <f t="shared" si="0"/>
        <v>0</v>
      </c>
      <c r="G52" s="74"/>
      <c r="H52" s="58">
        <f t="shared" si="1"/>
        <v>0</v>
      </c>
      <c r="I52" s="74"/>
      <c r="J52" s="58">
        <f t="shared" si="2"/>
        <v>0</v>
      </c>
      <c r="K52" s="58">
        <f t="shared" ref="K52:K68" si="5">J52+H52+F52</f>
        <v>0</v>
      </c>
    </row>
    <row r="53" spans="1:11" s="72" customFormat="1" x14ac:dyDescent="0.3">
      <c r="A53" s="77"/>
      <c r="B53" s="49" t="s">
        <v>85</v>
      </c>
      <c r="C53" s="66" t="s">
        <v>28</v>
      </c>
      <c r="D53" s="74">
        <v>2</v>
      </c>
      <c r="E53" s="74"/>
      <c r="F53" s="58">
        <f t="shared" si="0"/>
        <v>0</v>
      </c>
      <c r="G53" s="74"/>
      <c r="H53" s="58">
        <f t="shared" si="1"/>
        <v>0</v>
      </c>
      <c r="I53" s="74"/>
      <c r="J53" s="58">
        <f t="shared" si="2"/>
        <v>0</v>
      </c>
      <c r="K53" s="58">
        <f t="shared" si="5"/>
        <v>0</v>
      </c>
    </row>
    <row r="54" spans="1:11" s="72" customFormat="1" x14ac:dyDescent="0.3">
      <c r="A54" s="77"/>
      <c r="B54" s="49" t="s">
        <v>86</v>
      </c>
      <c r="C54" s="66" t="s">
        <v>28</v>
      </c>
      <c r="D54" s="74">
        <v>2</v>
      </c>
      <c r="E54" s="74"/>
      <c r="F54" s="58">
        <f t="shared" si="0"/>
        <v>0</v>
      </c>
      <c r="G54" s="74"/>
      <c r="H54" s="58">
        <f t="shared" si="1"/>
        <v>0</v>
      </c>
      <c r="I54" s="74"/>
      <c r="J54" s="58">
        <f t="shared" si="2"/>
        <v>0</v>
      </c>
      <c r="K54" s="58">
        <f t="shared" si="5"/>
        <v>0</v>
      </c>
    </row>
    <row r="55" spans="1:11" s="72" customFormat="1" x14ac:dyDescent="0.3">
      <c r="A55" s="77"/>
      <c r="B55" s="49" t="s">
        <v>11</v>
      </c>
      <c r="C55" s="66" t="s">
        <v>12</v>
      </c>
      <c r="D55" s="74">
        <f>D49*1.5</f>
        <v>4.5</v>
      </c>
      <c r="E55" s="74"/>
      <c r="F55" s="58">
        <f t="shared" si="0"/>
        <v>0</v>
      </c>
      <c r="G55" s="74"/>
      <c r="H55" s="58">
        <f t="shared" si="1"/>
        <v>0</v>
      </c>
      <c r="I55" s="74"/>
      <c r="J55" s="58">
        <f t="shared" si="2"/>
        <v>0</v>
      </c>
      <c r="K55" s="58">
        <f t="shared" si="5"/>
        <v>0</v>
      </c>
    </row>
    <row r="56" spans="1:11" s="72" customFormat="1" x14ac:dyDescent="0.3">
      <c r="A56" s="70">
        <v>8</v>
      </c>
      <c r="B56" s="56" t="s">
        <v>81</v>
      </c>
      <c r="C56" s="61" t="s">
        <v>8</v>
      </c>
      <c r="D56" s="58">
        <v>40</v>
      </c>
      <c r="E56" s="58"/>
      <c r="F56" s="58">
        <f t="shared" si="0"/>
        <v>0</v>
      </c>
      <c r="G56" s="58"/>
      <c r="H56" s="58">
        <f t="shared" si="1"/>
        <v>0</v>
      </c>
      <c r="I56" s="58"/>
      <c r="J56" s="58">
        <f t="shared" si="2"/>
        <v>0</v>
      </c>
      <c r="K56" s="58">
        <f t="shared" si="5"/>
        <v>0</v>
      </c>
    </row>
    <row r="57" spans="1:11" s="72" customFormat="1" x14ac:dyDescent="0.3">
      <c r="A57" s="77"/>
      <c r="B57" s="50" t="s">
        <v>68</v>
      </c>
      <c r="C57" s="61" t="s">
        <v>8</v>
      </c>
      <c r="D57" s="58">
        <f>D56*1.1</f>
        <v>44</v>
      </c>
      <c r="E57" s="58"/>
      <c r="F57" s="58">
        <f t="shared" si="0"/>
        <v>0</v>
      </c>
      <c r="G57" s="58"/>
      <c r="H57" s="58">
        <f t="shared" si="1"/>
        <v>0</v>
      </c>
      <c r="I57" s="58"/>
      <c r="J57" s="58">
        <f t="shared" si="2"/>
        <v>0</v>
      </c>
      <c r="K57" s="58">
        <f t="shared" si="5"/>
        <v>0</v>
      </c>
    </row>
    <row r="58" spans="1:11" s="72" customFormat="1" ht="13.15" customHeight="1" x14ac:dyDescent="0.3">
      <c r="A58" s="77"/>
      <c r="B58" s="79" t="s">
        <v>102</v>
      </c>
      <c r="C58" s="61" t="s">
        <v>10</v>
      </c>
      <c r="D58" s="58">
        <f>D56*1.2</f>
        <v>48</v>
      </c>
      <c r="E58" s="58"/>
      <c r="F58" s="58">
        <f t="shared" si="0"/>
        <v>0</v>
      </c>
      <c r="G58" s="58"/>
      <c r="H58" s="58">
        <f t="shared" si="1"/>
        <v>0</v>
      </c>
      <c r="I58" s="58"/>
      <c r="J58" s="58">
        <f t="shared" si="2"/>
        <v>0</v>
      </c>
      <c r="K58" s="58">
        <f t="shared" si="5"/>
        <v>0</v>
      </c>
    </row>
    <row r="59" spans="1:11" s="72" customFormat="1" ht="13.9" customHeight="1" x14ac:dyDescent="0.3">
      <c r="A59" s="77"/>
      <c r="B59" s="49" t="s">
        <v>82</v>
      </c>
      <c r="C59" s="61" t="s">
        <v>9</v>
      </c>
      <c r="D59" s="58">
        <v>8</v>
      </c>
      <c r="E59" s="58"/>
      <c r="F59" s="58">
        <f t="shared" si="0"/>
        <v>0</v>
      </c>
      <c r="G59" s="58"/>
      <c r="H59" s="58">
        <f t="shared" si="1"/>
        <v>0</v>
      </c>
      <c r="I59" s="58"/>
      <c r="J59" s="58">
        <f t="shared" si="2"/>
        <v>0</v>
      </c>
      <c r="K59" s="58">
        <f t="shared" si="5"/>
        <v>0</v>
      </c>
    </row>
    <row r="60" spans="1:11" s="72" customFormat="1" x14ac:dyDescent="0.3">
      <c r="A60" s="77"/>
      <c r="B60" s="50" t="s">
        <v>11</v>
      </c>
      <c r="C60" s="61" t="s">
        <v>12</v>
      </c>
      <c r="D60" s="58">
        <f>D56*0.5</f>
        <v>20</v>
      </c>
      <c r="E60" s="58"/>
      <c r="F60" s="58">
        <f t="shared" si="0"/>
        <v>0</v>
      </c>
      <c r="G60" s="58"/>
      <c r="H60" s="58">
        <f t="shared" si="1"/>
        <v>0</v>
      </c>
      <c r="I60" s="58"/>
      <c r="J60" s="58">
        <f t="shared" si="2"/>
        <v>0</v>
      </c>
      <c r="K60" s="58">
        <f t="shared" si="5"/>
        <v>0</v>
      </c>
    </row>
    <row r="61" spans="1:11" s="72" customFormat="1" ht="15" customHeight="1" x14ac:dyDescent="0.3">
      <c r="A61" s="77">
        <v>9</v>
      </c>
      <c r="B61" s="54" t="s">
        <v>87</v>
      </c>
      <c r="C61" s="61" t="s">
        <v>8</v>
      </c>
      <c r="D61" s="58">
        <v>50</v>
      </c>
      <c r="E61" s="58"/>
      <c r="F61" s="58">
        <f t="shared" si="0"/>
        <v>0</v>
      </c>
      <c r="G61" s="58"/>
      <c r="H61" s="58">
        <f t="shared" si="1"/>
        <v>0</v>
      </c>
      <c r="I61" s="58"/>
      <c r="J61" s="58">
        <f t="shared" si="2"/>
        <v>0</v>
      </c>
      <c r="K61" s="58">
        <f t="shared" si="5"/>
        <v>0</v>
      </c>
    </row>
    <row r="62" spans="1:11" s="72" customFormat="1" x14ac:dyDescent="0.3">
      <c r="A62" s="77"/>
      <c r="B62" s="50" t="s">
        <v>93</v>
      </c>
      <c r="C62" s="61" t="s">
        <v>13</v>
      </c>
      <c r="D62" s="58">
        <f>D61*0.4</f>
        <v>20</v>
      </c>
      <c r="E62" s="58"/>
      <c r="F62" s="58">
        <f t="shared" si="0"/>
        <v>0</v>
      </c>
      <c r="G62" s="58"/>
      <c r="H62" s="58">
        <f t="shared" si="1"/>
        <v>0</v>
      </c>
      <c r="I62" s="58"/>
      <c r="J62" s="58">
        <f t="shared" si="2"/>
        <v>0</v>
      </c>
      <c r="K62" s="58">
        <f t="shared" si="5"/>
        <v>0</v>
      </c>
    </row>
    <row r="63" spans="1:11" s="72" customFormat="1" x14ac:dyDescent="0.3">
      <c r="A63" s="77"/>
      <c r="B63" s="50" t="s">
        <v>11</v>
      </c>
      <c r="C63" s="61" t="s">
        <v>12</v>
      </c>
      <c r="D63" s="58">
        <f>D61*0.1</f>
        <v>5</v>
      </c>
      <c r="E63" s="58"/>
      <c r="F63" s="58">
        <f t="shared" si="0"/>
        <v>0</v>
      </c>
      <c r="G63" s="58"/>
      <c r="H63" s="58">
        <f t="shared" si="1"/>
        <v>0</v>
      </c>
      <c r="I63" s="58"/>
      <c r="J63" s="58">
        <f t="shared" si="2"/>
        <v>0</v>
      </c>
      <c r="K63" s="58">
        <f t="shared" si="5"/>
        <v>0</v>
      </c>
    </row>
    <row r="64" spans="1:11" s="72" customFormat="1" ht="19.149999999999999" customHeight="1" x14ac:dyDescent="0.3">
      <c r="A64" s="77">
        <v>10</v>
      </c>
      <c r="B64" s="54" t="s">
        <v>89</v>
      </c>
      <c r="C64" s="61" t="s">
        <v>9</v>
      </c>
      <c r="D64" s="58">
        <v>1</v>
      </c>
      <c r="E64" s="58"/>
      <c r="F64" s="58">
        <f t="shared" si="0"/>
        <v>0</v>
      </c>
      <c r="G64" s="58"/>
      <c r="H64" s="58">
        <f t="shared" si="1"/>
        <v>0</v>
      </c>
      <c r="I64" s="58"/>
      <c r="J64" s="58">
        <f t="shared" si="2"/>
        <v>0</v>
      </c>
      <c r="K64" s="58">
        <f t="shared" si="5"/>
        <v>0</v>
      </c>
    </row>
    <row r="65" spans="1:11" s="72" customFormat="1" ht="19.149999999999999" customHeight="1" x14ac:dyDescent="0.3">
      <c r="A65" s="77"/>
      <c r="B65" s="49" t="s">
        <v>98</v>
      </c>
      <c r="C65" s="61" t="s">
        <v>13</v>
      </c>
      <c r="D65" s="74">
        <f>D64*0.4</f>
        <v>0.4</v>
      </c>
      <c r="E65" s="74"/>
      <c r="F65" s="58">
        <f t="shared" si="0"/>
        <v>0</v>
      </c>
      <c r="G65" s="74"/>
      <c r="H65" s="58">
        <f t="shared" si="1"/>
        <v>0</v>
      </c>
      <c r="I65" s="74"/>
      <c r="J65" s="58">
        <f t="shared" si="2"/>
        <v>0</v>
      </c>
      <c r="K65" s="58">
        <f t="shared" si="5"/>
        <v>0</v>
      </c>
    </row>
    <row r="66" spans="1:11" s="72" customFormat="1" ht="19.149999999999999" customHeight="1" x14ac:dyDescent="0.3">
      <c r="A66" s="77"/>
      <c r="B66" s="49" t="s">
        <v>100</v>
      </c>
      <c r="C66" s="61" t="s">
        <v>8</v>
      </c>
      <c r="D66" s="58">
        <f>D63*0.04</f>
        <v>0.2</v>
      </c>
      <c r="E66" s="58"/>
      <c r="F66" s="58">
        <f t="shared" si="0"/>
        <v>0</v>
      </c>
      <c r="G66" s="58"/>
      <c r="H66" s="58">
        <f t="shared" si="1"/>
        <v>0</v>
      </c>
      <c r="I66" s="58"/>
      <c r="J66" s="58">
        <f t="shared" si="2"/>
        <v>0</v>
      </c>
      <c r="K66" s="58">
        <f t="shared" si="5"/>
        <v>0</v>
      </c>
    </row>
    <row r="67" spans="1:11" s="72" customFormat="1" ht="19.149999999999999" customHeight="1" x14ac:dyDescent="0.3">
      <c r="A67" s="77"/>
      <c r="B67" s="49" t="s">
        <v>11</v>
      </c>
      <c r="C67" s="66" t="s">
        <v>12</v>
      </c>
      <c r="D67" s="74">
        <f>D64*1</f>
        <v>1</v>
      </c>
      <c r="E67" s="74"/>
      <c r="F67" s="58">
        <f t="shared" si="0"/>
        <v>0</v>
      </c>
      <c r="G67" s="74"/>
      <c r="H67" s="58">
        <f t="shared" si="1"/>
        <v>0</v>
      </c>
      <c r="I67" s="74"/>
      <c r="J67" s="58">
        <f t="shared" si="2"/>
        <v>0</v>
      </c>
      <c r="K67" s="58">
        <f t="shared" si="5"/>
        <v>0</v>
      </c>
    </row>
    <row r="68" spans="1:11" s="72" customFormat="1" ht="24" x14ac:dyDescent="0.3">
      <c r="A68" s="70">
        <v>11</v>
      </c>
      <c r="B68" s="50" t="s">
        <v>95</v>
      </c>
      <c r="C68" s="61" t="s">
        <v>24</v>
      </c>
      <c r="D68" s="58">
        <v>2</v>
      </c>
      <c r="E68" s="58"/>
      <c r="F68" s="58">
        <f t="shared" si="0"/>
        <v>0</v>
      </c>
      <c r="G68" s="58"/>
      <c r="H68" s="58">
        <f t="shared" si="1"/>
        <v>0</v>
      </c>
      <c r="I68" s="58"/>
      <c r="J68" s="58">
        <f t="shared" si="2"/>
        <v>0</v>
      </c>
      <c r="K68" s="58">
        <f t="shared" si="5"/>
        <v>0</v>
      </c>
    </row>
    <row r="69" spans="1:11" s="72" customFormat="1" x14ac:dyDescent="0.3">
      <c r="A69" s="80"/>
      <c r="B69" s="26" t="s">
        <v>6</v>
      </c>
      <c r="C69" s="61"/>
      <c r="D69" s="58"/>
      <c r="E69" s="58"/>
      <c r="F69" s="58">
        <f>SUM(F9:F68)</f>
        <v>0</v>
      </c>
      <c r="G69" s="58"/>
      <c r="H69" s="58">
        <f>SUM(H9:H68)</f>
        <v>0</v>
      </c>
      <c r="I69" s="58"/>
      <c r="J69" s="58">
        <f>SUM(J9:J68)</f>
        <v>0</v>
      </c>
      <c r="K69" s="58">
        <f>SUM(K9:K68)</f>
        <v>0</v>
      </c>
    </row>
    <row r="70" spans="1:11" s="72" customFormat="1" x14ac:dyDescent="0.3">
      <c r="A70" s="52"/>
      <c r="B70" s="57" t="s">
        <v>14</v>
      </c>
      <c r="C70" s="68" t="s">
        <v>134</v>
      </c>
      <c r="D70" s="58"/>
      <c r="E70" s="26"/>
      <c r="F70" s="58"/>
      <c r="G70" s="58"/>
      <c r="H70" s="58"/>
      <c r="I70" s="58"/>
      <c r="J70" s="26"/>
      <c r="K70" s="58" t="e">
        <f>K69*C70</f>
        <v>#VALUE!</v>
      </c>
    </row>
    <row r="71" spans="1:11" s="72" customFormat="1" x14ac:dyDescent="0.3">
      <c r="A71" s="52"/>
      <c r="B71" s="59" t="s">
        <v>6</v>
      </c>
      <c r="C71" s="61"/>
      <c r="D71" s="58"/>
      <c r="E71" s="26"/>
      <c r="F71" s="26"/>
      <c r="G71" s="58"/>
      <c r="H71" s="58"/>
      <c r="I71" s="58"/>
      <c r="J71" s="26"/>
      <c r="K71" s="58" t="e">
        <f>K70+K69</f>
        <v>#VALUE!</v>
      </c>
    </row>
    <row r="72" spans="1:11" s="72" customFormat="1" x14ac:dyDescent="0.3">
      <c r="A72" s="52"/>
      <c r="B72" s="57" t="s">
        <v>15</v>
      </c>
      <c r="C72" s="68" t="s">
        <v>134</v>
      </c>
      <c r="D72" s="58"/>
      <c r="E72" s="26"/>
      <c r="F72" s="26"/>
      <c r="G72" s="58"/>
      <c r="H72" s="58"/>
      <c r="I72" s="58"/>
      <c r="J72" s="26"/>
      <c r="K72" s="58" t="e">
        <f>K71*C72</f>
        <v>#VALUE!</v>
      </c>
    </row>
    <row r="73" spans="1:11" s="72" customFormat="1" x14ac:dyDescent="0.3">
      <c r="A73" s="52"/>
      <c r="B73" s="59" t="s">
        <v>6</v>
      </c>
      <c r="C73" s="61"/>
      <c r="D73" s="58"/>
      <c r="E73" s="26"/>
      <c r="F73" s="26"/>
      <c r="G73" s="58"/>
      <c r="H73" s="58"/>
      <c r="I73" s="58"/>
      <c r="J73" s="26"/>
      <c r="K73" s="58" t="e">
        <f>SUM(K71:K72)</f>
        <v>#VALUE!</v>
      </c>
    </row>
    <row r="74" spans="1:11" s="72" customFormat="1" x14ac:dyDescent="0.3">
      <c r="A74" s="52"/>
      <c r="B74" s="57" t="s">
        <v>16</v>
      </c>
      <c r="C74" s="68" t="s">
        <v>134</v>
      </c>
      <c r="D74" s="58"/>
      <c r="E74" s="26"/>
      <c r="F74" s="26"/>
      <c r="G74" s="58"/>
      <c r="H74" s="58"/>
      <c r="I74" s="58"/>
      <c r="J74" s="26"/>
      <c r="K74" s="58" t="e">
        <f>K73*C74</f>
        <v>#VALUE!</v>
      </c>
    </row>
    <row r="75" spans="1:11" s="72" customFormat="1" x14ac:dyDescent="0.3">
      <c r="A75" s="60"/>
      <c r="B75" s="59" t="s">
        <v>6</v>
      </c>
      <c r="C75" s="61"/>
      <c r="D75" s="58"/>
      <c r="E75" s="26"/>
      <c r="F75" s="26"/>
      <c r="G75" s="58"/>
      <c r="H75" s="58"/>
      <c r="I75" s="58"/>
      <c r="J75" s="26"/>
      <c r="K75" s="58" t="e">
        <f>SUM(K73:K74)</f>
        <v>#VALUE!</v>
      </c>
    </row>
    <row r="76" spans="1:11" s="72" customFormat="1" x14ac:dyDescent="0.3">
      <c r="A76" s="60"/>
      <c r="B76" s="57" t="s">
        <v>19</v>
      </c>
      <c r="C76" s="68" t="s">
        <v>134</v>
      </c>
      <c r="D76" s="58"/>
      <c r="E76" s="26"/>
      <c r="F76" s="26"/>
      <c r="G76" s="58"/>
      <c r="H76" s="58"/>
      <c r="I76" s="58"/>
      <c r="J76" s="26"/>
      <c r="K76" s="58" t="e">
        <f>K75*C76</f>
        <v>#VALUE!</v>
      </c>
    </row>
    <row r="77" spans="1:11" s="72" customFormat="1" x14ac:dyDescent="0.3">
      <c r="A77" s="60"/>
      <c r="B77" s="57" t="s">
        <v>29</v>
      </c>
      <c r="C77" s="68" t="s">
        <v>134</v>
      </c>
      <c r="D77" s="58"/>
      <c r="E77" s="26"/>
      <c r="F77" s="26"/>
      <c r="G77" s="58"/>
      <c r="H77" s="58"/>
      <c r="I77" s="58"/>
      <c r="J77" s="26"/>
      <c r="K77" s="58" t="e">
        <f>H69*C77</f>
        <v>#VALUE!</v>
      </c>
    </row>
    <row r="78" spans="1:11" s="72" customFormat="1" x14ac:dyDescent="0.3">
      <c r="A78" s="60"/>
      <c r="B78" s="59" t="s">
        <v>6</v>
      </c>
      <c r="C78" s="61"/>
      <c r="D78" s="58"/>
      <c r="E78" s="26"/>
      <c r="F78" s="26"/>
      <c r="G78" s="58"/>
      <c r="H78" s="58"/>
      <c r="I78" s="58"/>
      <c r="J78" s="26"/>
      <c r="K78" s="58" t="e">
        <f>K77+K76+K75</f>
        <v>#VALUE!</v>
      </c>
    </row>
    <row r="79" spans="1:11" s="72" customFormat="1" x14ac:dyDescent="0.3">
      <c r="A79" s="52"/>
      <c r="B79" s="52" t="s">
        <v>17</v>
      </c>
      <c r="C79" s="68">
        <v>0.18</v>
      </c>
      <c r="D79" s="58"/>
      <c r="E79" s="26"/>
      <c r="F79" s="26"/>
      <c r="G79" s="26"/>
      <c r="H79" s="26"/>
      <c r="I79" s="26"/>
      <c r="J79" s="26"/>
      <c r="K79" s="58" t="e">
        <f>K78*C79</f>
        <v>#VALUE!</v>
      </c>
    </row>
    <row r="80" spans="1:11" s="72" customFormat="1" x14ac:dyDescent="0.3">
      <c r="A80" s="26"/>
      <c r="B80" s="81" t="s">
        <v>18</v>
      </c>
      <c r="C80" s="82"/>
      <c r="D80" s="26"/>
      <c r="E80" s="26"/>
      <c r="F80" s="26"/>
      <c r="G80" s="26"/>
      <c r="H80" s="26"/>
      <c r="I80" s="26"/>
      <c r="J80" s="26"/>
      <c r="K80" s="83" t="e">
        <f>K79+K78</f>
        <v>#VALUE!</v>
      </c>
    </row>
    <row r="81" s="72" customFormat="1" x14ac:dyDescent="0.3"/>
    <row r="82" s="72" customFormat="1" x14ac:dyDescent="0.3"/>
  </sheetData>
  <mergeCells count="13">
    <mergeCell ref="I5:J5"/>
    <mergeCell ref="K5:K6"/>
    <mergeCell ref="A5:A6"/>
    <mergeCell ref="B5:B6"/>
    <mergeCell ref="C5:C6"/>
    <mergeCell ref="D5:D6"/>
    <mergeCell ref="E5:F5"/>
    <mergeCell ref="G5:H5"/>
    <mergeCell ref="B2:K2"/>
    <mergeCell ref="A3:K3"/>
    <mergeCell ref="E4:H4"/>
    <mergeCell ref="A1:K1"/>
    <mergeCell ref="I4:K4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topLeftCell="A7" zoomScale="55" workbookViewId="0">
      <selection activeCell="C28" activeCellId="2" sqref="C24 C26 C28:C29"/>
    </sheetView>
  </sheetViews>
  <sheetFormatPr defaultRowHeight="14.5" x14ac:dyDescent="0.35"/>
  <cols>
    <col min="1" max="1" width="3.453125" customWidth="1"/>
    <col min="2" max="2" width="51.81640625" customWidth="1"/>
    <col min="4" max="4" width="11.81640625" customWidth="1"/>
    <col min="5" max="5" width="9.1796875" customWidth="1"/>
    <col min="7" max="7" width="10.7265625" customWidth="1"/>
    <col min="9" max="9" width="11.453125" customWidth="1"/>
    <col min="11" max="11" width="12.26953125" customWidth="1"/>
  </cols>
  <sheetData>
    <row r="1" spans="1:11" ht="18" customHeight="1" x14ac:dyDescent="0.35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x14ac:dyDescent="0.35">
      <c r="A2" s="43"/>
      <c r="B2" s="122" t="s">
        <v>74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35">
      <c r="A3" s="123" t="s">
        <v>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x14ac:dyDescent="0.35">
      <c r="A4" s="44"/>
      <c r="B4" s="45" t="s">
        <v>56</v>
      </c>
      <c r="C4" s="46"/>
      <c r="D4" s="46"/>
      <c r="E4" s="109" t="s">
        <v>23</v>
      </c>
      <c r="F4" s="109"/>
      <c r="G4" s="109"/>
      <c r="H4" s="109"/>
      <c r="I4" s="111" t="e">
        <f>K32</f>
        <v>#VALUE!</v>
      </c>
      <c r="J4" s="111"/>
      <c r="K4" s="111"/>
    </row>
    <row r="5" spans="1:11" x14ac:dyDescent="0.35">
      <c r="A5" s="114" t="s">
        <v>27</v>
      </c>
      <c r="B5" s="114" t="s">
        <v>0</v>
      </c>
      <c r="C5" s="114" t="s">
        <v>1</v>
      </c>
      <c r="D5" s="118" t="s">
        <v>2</v>
      </c>
      <c r="E5" s="120" t="s">
        <v>3</v>
      </c>
      <c r="F5" s="121"/>
      <c r="G5" s="120" t="s">
        <v>4</v>
      </c>
      <c r="H5" s="121"/>
      <c r="I5" s="112" t="s">
        <v>5</v>
      </c>
      <c r="J5" s="113"/>
      <c r="K5" s="114" t="s">
        <v>6</v>
      </c>
    </row>
    <row r="6" spans="1:11" ht="20.25" customHeight="1" x14ac:dyDescent="0.35">
      <c r="A6" s="115"/>
      <c r="B6" s="115"/>
      <c r="C6" s="115"/>
      <c r="D6" s="119"/>
      <c r="E6" s="61" t="s">
        <v>7</v>
      </c>
      <c r="F6" s="61" t="s">
        <v>6</v>
      </c>
      <c r="G6" s="61" t="s">
        <v>7</v>
      </c>
      <c r="H6" s="61" t="s">
        <v>6</v>
      </c>
      <c r="I6" s="61" t="s">
        <v>7</v>
      </c>
      <c r="J6" s="61" t="s">
        <v>6</v>
      </c>
      <c r="K6" s="115"/>
    </row>
    <row r="7" spans="1:11" x14ac:dyDescent="0.35">
      <c r="A7" s="62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1" x14ac:dyDescent="0.35">
      <c r="A8" s="35"/>
      <c r="B8" s="12" t="s">
        <v>103</v>
      </c>
      <c r="C8" s="64"/>
      <c r="D8" s="8"/>
      <c r="E8" s="8"/>
      <c r="F8" s="8">
        <f t="shared" ref="F8:F20" si="0">E8*D8</f>
        <v>0</v>
      </c>
      <c r="G8" s="8"/>
      <c r="H8" s="8">
        <f t="shared" ref="H8:H20" si="1">G8*D8</f>
        <v>0</v>
      </c>
      <c r="I8" s="8"/>
      <c r="J8" s="8">
        <f t="shared" ref="J8:J20" si="2">I8*D8</f>
        <v>0</v>
      </c>
      <c r="K8" s="8">
        <f t="shared" ref="K8:K20" si="3">J8+H8+F8</f>
        <v>0</v>
      </c>
    </row>
    <row r="9" spans="1:11" x14ac:dyDescent="0.35">
      <c r="A9" s="35">
        <v>1</v>
      </c>
      <c r="B9" s="21" t="s">
        <v>71</v>
      </c>
      <c r="C9" s="64" t="s">
        <v>8</v>
      </c>
      <c r="D9" s="31">
        <v>100</v>
      </c>
      <c r="E9" s="8"/>
      <c r="F9" s="8">
        <f t="shared" si="0"/>
        <v>0</v>
      </c>
      <c r="G9" s="8"/>
      <c r="H9" s="8">
        <f t="shared" si="1"/>
        <v>0</v>
      </c>
      <c r="I9" s="8"/>
      <c r="J9" s="8">
        <f t="shared" si="2"/>
        <v>0</v>
      </c>
      <c r="K9" s="8">
        <f t="shared" si="3"/>
        <v>0</v>
      </c>
    </row>
    <row r="10" spans="1:11" x14ac:dyDescent="0.35">
      <c r="A10" s="35"/>
      <c r="B10" s="33" t="s">
        <v>33</v>
      </c>
      <c r="C10" s="64" t="s">
        <v>13</v>
      </c>
      <c r="D10" s="32">
        <f>0.7*45</f>
        <v>31.499999999999996</v>
      </c>
      <c r="E10" s="8"/>
      <c r="F10" s="8">
        <f t="shared" si="0"/>
        <v>0</v>
      </c>
      <c r="G10" s="8"/>
      <c r="H10" s="8">
        <f t="shared" si="1"/>
        <v>0</v>
      </c>
      <c r="I10" s="8"/>
      <c r="J10" s="8">
        <f t="shared" si="2"/>
        <v>0</v>
      </c>
      <c r="K10" s="8">
        <f t="shared" si="3"/>
        <v>0</v>
      </c>
    </row>
    <row r="11" spans="1:11" x14ac:dyDescent="0.35">
      <c r="A11" s="35"/>
      <c r="B11" s="22" t="s">
        <v>60</v>
      </c>
      <c r="C11" s="64" t="s">
        <v>13</v>
      </c>
      <c r="D11" s="32">
        <f>D9*0.35</f>
        <v>35</v>
      </c>
      <c r="E11" s="8"/>
      <c r="F11" s="8">
        <f t="shared" si="0"/>
        <v>0</v>
      </c>
      <c r="G11" s="8"/>
      <c r="H11" s="8">
        <f t="shared" si="1"/>
        <v>0</v>
      </c>
      <c r="I11" s="8"/>
      <c r="J11" s="8">
        <f t="shared" si="2"/>
        <v>0</v>
      </c>
      <c r="K11" s="8">
        <f t="shared" si="3"/>
        <v>0</v>
      </c>
    </row>
    <row r="12" spans="1:11" x14ac:dyDescent="0.35">
      <c r="A12" s="35"/>
      <c r="B12" s="22" t="s">
        <v>51</v>
      </c>
      <c r="C12" s="64" t="s">
        <v>13</v>
      </c>
      <c r="D12" s="32">
        <f>D9*0.15</f>
        <v>15</v>
      </c>
      <c r="E12" s="8"/>
      <c r="F12" s="8">
        <f t="shared" si="0"/>
        <v>0</v>
      </c>
      <c r="G12" s="8"/>
      <c r="H12" s="8">
        <f t="shared" si="1"/>
        <v>0</v>
      </c>
      <c r="I12" s="8"/>
      <c r="J12" s="8">
        <f t="shared" si="2"/>
        <v>0</v>
      </c>
      <c r="K12" s="8">
        <f t="shared" si="3"/>
        <v>0</v>
      </c>
    </row>
    <row r="13" spans="1:11" x14ac:dyDescent="0.35">
      <c r="A13" s="35"/>
      <c r="B13" s="33" t="s">
        <v>34</v>
      </c>
      <c r="C13" s="64" t="s">
        <v>8</v>
      </c>
      <c r="D13" s="8">
        <f>0.009*D9</f>
        <v>0.89999999999999991</v>
      </c>
      <c r="E13" s="8"/>
      <c r="F13" s="8">
        <f t="shared" si="0"/>
        <v>0</v>
      </c>
      <c r="G13" s="8"/>
      <c r="H13" s="8">
        <f t="shared" si="1"/>
        <v>0</v>
      </c>
      <c r="I13" s="8"/>
      <c r="J13" s="8">
        <f t="shared" si="2"/>
        <v>0</v>
      </c>
      <c r="K13" s="8">
        <f t="shared" si="3"/>
        <v>0</v>
      </c>
    </row>
    <row r="14" spans="1:11" x14ac:dyDescent="0.35">
      <c r="A14" s="35"/>
      <c r="B14" s="33" t="s">
        <v>43</v>
      </c>
      <c r="C14" s="64" t="s">
        <v>10</v>
      </c>
      <c r="D14" s="32">
        <f>0.5*D9</f>
        <v>50</v>
      </c>
      <c r="E14" s="8"/>
      <c r="F14" s="8">
        <f t="shared" si="0"/>
        <v>0</v>
      </c>
      <c r="G14" s="8"/>
      <c r="H14" s="8">
        <f t="shared" si="1"/>
        <v>0</v>
      </c>
      <c r="I14" s="8"/>
      <c r="J14" s="8">
        <f t="shared" si="2"/>
        <v>0</v>
      </c>
      <c r="K14" s="8">
        <f t="shared" si="3"/>
        <v>0</v>
      </c>
    </row>
    <row r="15" spans="1:11" x14ac:dyDescent="0.35">
      <c r="A15" s="35"/>
      <c r="B15" s="33" t="s">
        <v>11</v>
      </c>
      <c r="C15" s="64" t="s">
        <v>12</v>
      </c>
      <c r="D15" s="8">
        <f>D9*0.01</f>
        <v>1</v>
      </c>
      <c r="E15" s="8"/>
      <c r="F15" s="8">
        <f t="shared" si="0"/>
        <v>0</v>
      </c>
      <c r="G15" s="8"/>
      <c r="H15" s="8">
        <f t="shared" si="1"/>
        <v>0</v>
      </c>
      <c r="I15" s="8"/>
      <c r="J15" s="8">
        <f t="shared" si="2"/>
        <v>0</v>
      </c>
      <c r="K15" s="8">
        <f t="shared" si="3"/>
        <v>0</v>
      </c>
    </row>
    <row r="16" spans="1:11" ht="27.75" customHeight="1" x14ac:dyDescent="0.35">
      <c r="A16" s="35">
        <v>2</v>
      </c>
      <c r="B16" s="19" t="s">
        <v>35</v>
      </c>
      <c r="C16" s="64" t="s">
        <v>10</v>
      </c>
      <c r="D16" s="31">
        <v>25</v>
      </c>
      <c r="E16" s="8"/>
      <c r="F16" s="8">
        <f t="shared" si="0"/>
        <v>0</v>
      </c>
      <c r="G16" s="8"/>
      <c r="H16" s="8">
        <f t="shared" si="1"/>
        <v>0</v>
      </c>
      <c r="I16" s="8"/>
      <c r="J16" s="8">
        <f t="shared" si="2"/>
        <v>0</v>
      </c>
      <c r="K16" s="8">
        <f t="shared" si="3"/>
        <v>0</v>
      </c>
    </row>
    <row r="17" spans="1:11" x14ac:dyDescent="0.35">
      <c r="A17" s="35"/>
      <c r="B17" s="7" t="s">
        <v>36</v>
      </c>
      <c r="C17" s="64" t="s">
        <v>10</v>
      </c>
      <c r="D17" s="8">
        <f>1.03*D16</f>
        <v>25.75</v>
      </c>
      <c r="E17" s="8"/>
      <c r="F17" s="8">
        <f t="shared" si="0"/>
        <v>0</v>
      </c>
      <c r="G17" s="8"/>
      <c r="H17" s="8">
        <f t="shared" si="1"/>
        <v>0</v>
      </c>
      <c r="I17" s="8"/>
      <c r="J17" s="8">
        <f t="shared" si="2"/>
        <v>0</v>
      </c>
      <c r="K17" s="8">
        <f t="shared" si="3"/>
        <v>0</v>
      </c>
    </row>
    <row r="18" spans="1:11" x14ac:dyDescent="0.35">
      <c r="A18" s="35"/>
      <c r="B18" s="7" t="s">
        <v>38</v>
      </c>
      <c r="C18" s="64" t="s">
        <v>28</v>
      </c>
      <c r="D18" s="8">
        <f>D16*4</f>
        <v>100</v>
      </c>
      <c r="E18" s="8"/>
      <c r="F18" s="8">
        <f t="shared" si="0"/>
        <v>0</v>
      </c>
      <c r="G18" s="8"/>
      <c r="H18" s="8">
        <f t="shared" si="1"/>
        <v>0</v>
      </c>
      <c r="I18" s="8"/>
      <c r="J18" s="8">
        <f t="shared" si="2"/>
        <v>0</v>
      </c>
      <c r="K18" s="8">
        <f t="shared" si="3"/>
        <v>0</v>
      </c>
    </row>
    <row r="19" spans="1:11" x14ac:dyDescent="0.35">
      <c r="A19" s="35"/>
      <c r="B19" s="7" t="s">
        <v>37</v>
      </c>
      <c r="C19" s="64" t="s">
        <v>28</v>
      </c>
      <c r="D19" s="8">
        <v>15</v>
      </c>
      <c r="E19" s="8"/>
      <c r="F19" s="8">
        <f t="shared" si="0"/>
        <v>0</v>
      </c>
      <c r="G19" s="8"/>
      <c r="H19" s="8">
        <f t="shared" si="1"/>
        <v>0</v>
      </c>
      <c r="I19" s="8"/>
      <c r="J19" s="8">
        <f t="shared" si="2"/>
        <v>0</v>
      </c>
      <c r="K19" s="8">
        <f t="shared" si="3"/>
        <v>0</v>
      </c>
    </row>
    <row r="20" spans="1:11" x14ac:dyDescent="0.35">
      <c r="A20" s="35"/>
      <c r="B20" s="7" t="s">
        <v>11</v>
      </c>
      <c r="C20" s="64" t="s">
        <v>12</v>
      </c>
      <c r="D20" s="8">
        <f>D16*0.03</f>
        <v>0.75</v>
      </c>
      <c r="E20" s="8"/>
      <c r="F20" s="8">
        <f t="shared" si="0"/>
        <v>0</v>
      </c>
      <c r="G20" s="8"/>
      <c r="H20" s="8">
        <f t="shared" si="1"/>
        <v>0</v>
      </c>
      <c r="I20" s="8"/>
      <c r="J20" s="8">
        <f t="shared" si="2"/>
        <v>0</v>
      </c>
      <c r="K20" s="8">
        <f t="shared" si="3"/>
        <v>0</v>
      </c>
    </row>
    <row r="21" spans="1:11" x14ac:dyDescent="0.35">
      <c r="A21" s="23"/>
      <c r="B21" s="9" t="s">
        <v>6</v>
      </c>
      <c r="C21" s="64"/>
      <c r="D21" s="8"/>
      <c r="E21" s="8"/>
      <c r="F21" s="8">
        <f>SUM(F8:F20)</f>
        <v>0</v>
      </c>
      <c r="G21" s="8"/>
      <c r="H21" s="8">
        <f>SUM(H8:H20)</f>
        <v>0</v>
      </c>
      <c r="I21" s="8"/>
      <c r="J21" s="8">
        <f>SUM(J8:J20)</f>
        <v>0</v>
      </c>
      <c r="K21" s="8">
        <f>SUM(K8:K20)</f>
        <v>0</v>
      </c>
    </row>
    <row r="22" spans="1:11" x14ac:dyDescent="0.35">
      <c r="A22" s="10"/>
      <c r="B22" s="15" t="s">
        <v>14</v>
      </c>
      <c r="C22" s="65" t="s">
        <v>134</v>
      </c>
      <c r="D22" s="18"/>
      <c r="E22" s="17"/>
      <c r="F22" s="18"/>
      <c r="G22" s="18"/>
      <c r="H22" s="18"/>
      <c r="I22" s="18"/>
      <c r="J22" s="17"/>
      <c r="K22" s="18" t="e">
        <f>K21*C22</f>
        <v>#VALUE!</v>
      </c>
    </row>
    <row r="23" spans="1:11" x14ac:dyDescent="0.35">
      <c r="A23" s="10"/>
      <c r="B23" s="20" t="s">
        <v>6</v>
      </c>
      <c r="C23" s="66"/>
      <c r="D23" s="18"/>
      <c r="E23" s="17"/>
      <c r="F23" s="17"/>
      <c r="G23" s="18"/>
      <c r="H23" s="18"/>
      <c r="I23" s="18"/>
      <c r="J23" s="17"/>
      <c r="K23" s="18" t="e">
        <f>K22+K21</f>
        <v>#VALUE!</v>
      </c>
    </row>
    <row r="24" spans="1:11" x14ac:dyDescent="0.35">
      <c r="A24" s="10"/>
      <c r="B24" s="15" t="s">
        <v>15</v>
      </c>
      <c r="C24" s="65" t="s">
        <v>134</v>
      </c>
      <c r="D24" s="18"/>
      <c r="E24" s="17"/>
      <c r="F24" s="17"/>
      <c r="G24" s="18"/>
      <c r="H24" s="18"/>
      <c r="I24" s="18"/>
      <c r="J24" s="17"/>
      <c r="K24" s="18" t="e">
        <f>K23*C24</f>
        <v>#VALUE!</v>
      </c>
    </row>
    <row r="25" spans="1:11" x14ac:dyDescent="0.35">
      <c r="A25" s="10"/>
      <c r="B25" s="20" t="s">
        <v>6</v>
      </c>
      <c r="C25" s="66"/>
      <c r="D25" s="18"/>
      <c r="E25" s="17"/>
      <c r="F25" s="17"/>
      <c r="G25" s="18"/>
      <c r="H25" s="18"/>
      <c r="I25" s="18"/>
      <c r="J25" s="17"/>
      <c r="K25" s="18" t="e">
        <f>SUM(K23:K24)</f>
        <v>#VALUE!</v>
      </c>
    </row>
    <row r="26" spans="1:11" x14ac:dyDescent="0.35">
      <c r="A26" s="10"/>
      <c r="B26" s="15" t="s">
        <v>16</v>
      </c>
      <c r="C26" s="65" t="s">
        <v>134</v>
      </c>
      <c r="D26" s="18"/>
      <c r="E26" s="17"/>
      <c r="F26" s="17"/>
      <c r="G26" s="18"/>
      <c r="H26" s="18"/>
      <c r="I26" s="18"/>
      <c r="J26" s="17"/>
      <c r="K26" s="18" t="e">
        <f>K25*C26</f>
        <v>#VALUE!</v>
      </c>
    </row>
    <row r="27" spans="1:11" x14ac:dyDescent="0.35">
      <c r="A27" s="16"/>
      <c r="B27" s="20" t="s">
        <v>6</v>
      </c>
      <c r="C27" s="66"/>
      <c r="D27" s="18"/>
      <c r="E27" s="17"/>
      <c r="F27" s="17"/>
      <c r="G27" s="18"/>
      <c r="H27" s="18"/>
      <c r="I27" s="18"/>
      <c r="J27" s="17"/>
      <c r="K27" s="18" t="e">
        <f>SUM(K25:K26)</f>
        <v>#VALUE!</v>
      </c>
    </row>
    <row r="28" spans="1:11" x14ac:dyDescent="0.35">
      <c r="A28" s="16"/>
      <c r="B28" s="15" t="s">
        <v>19</v>
      </c>
      <c r="C28" s="65" t="s">
        <v>134</v>
      </c>
      <c r="D28" s="18"/>
      <c r="E28" s="17"/>
      <c r="F28" s="17"/>
      <c r="G28" s="18"/>
      <c r="H28" s="18"/>
      <c r="I28" s="18"/>
      <c r="J28" s="17"/>
      <c r="K28" s="18" t="e">
        <f>K27*C28</f>
        <v>#VALUE!</v>
      </c>
    </row>
    <row r="29" spans="1:11" x14ac:dyDescent="0.35">
      <c r="A29" s="16"/>
      <c r="B29" s="15" t="s">
        <v>29</v>
      </c>
      <c r="C29" s="65" t="s">
        <v>134</v>
      </c>
      <c r="D29" s="18"/>
      <c r="E29" s="17"/>
      <c r="F29" s="17"/>
      <c r="G29" s="18"/>
      <c r="H29" s="18"/>
      <c r="I29" s="18"/>
      <c r="J29" s="17"/>
      <c r="K29" s="18" t="e">
        <f>H21*C29</f>
        <v>#VALUE!</v>
      </c>
    </row>
    <row r="30" spans="1:11" x14ac:dyDescent="0.35">
      <c r="A30" s="16"/>
      <c r="B30" s="20" t="s">
        <v>6</v>
      </c>
      <c r="C30" s="66"/>
      <c r="D30" s="18"/>
      <c r="E30" s="17"/>
      <c r="F30" s="17"/>
      <c r="G30" s="18"/>
      <c r="H30" s="18"/>
      <c r="I30" s="18"/>
      <c r="J30" s="17"/>
      <c r="K30" s="18" t="e">
        <f>K29+K28+K27</f>
        <v>#VALUE!</v>
      </c>
    </row>
    <row r="31" spans="1:11" x14ac:dyDescent="0.35">
      <c r="A31" s="10"/>
      <c r="B31" s="10" t="s">
        <v>17</v>
      </c>
      <c r="C31" s="65">
        <v>0.18</v>
      </c>
      <c r="D31" s="18"/>
      <c r="E31" s="17"/>
      <c r="F31" s="17"/>
      <c r="G31" s="17"/>
      <c r="H31" s="17"/>
      <c r="I31" s="17"/>
      <c r="J31" s="17"/>
      <c r="K31" s="18" t="e">
        <f>K30*C31</f>
        <v>#VALUE!</v>
      </c>
    </row>
    <row r="32" spans="1:11" x14ac:dyDescent="0.35">
      <c r="A32" s="9"/>
      <c r="B32" s="13" t="s">
        <v>18</v>
      </c>
      <c r="C32" s="6"/>
      <c r="D32" s="9"/>
      <c r="E32" s="9"/>
      <c r="F32" s="9"/>
      <c r="G32" s="9"/>
      <c r="H32" s="9"/>
      <c r="I32" s="9"/>
      <c r="J32" s="9"/>
      <c r="K32" s="28" t="e">
        <f>K31+K30</f>
        <v>#VALUE!</v>
      </c>
    </row>
  </sheetData>
  <mergeCells count="13">
    <mergeCell ref="I5:J5"/>
    <mergeCell ref="K5:K6"/>
    <mergeCell ref="A5:A6"/>
    <mergeCell ref="B5:B6"/>
    <mergeCell ref="C5:C6"/>
    <mergeCell ref="D5:D6"/>
    <mergeCell ref="E5:F5"/>
    <mergeCell ref="G5:H5"/>
    <mergeCell ref="B2:K2"/>
    <mergeCell ref="A3:K3"/>
    <mergeCell ref="E4:H4"/>
    <mergeCell ref="A1:K1"/>
    <mergeCell ref="I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K61"/>
  <sheetViews>
    <sheetView zoomScale="61" workbookViewId="0">
      <selection activeCell="G57" sqref="G57"/>
    </sheetView>
  </sheetViews>
  <sheetFormatPr defaultRowHeight="14.5" x14ac:dyDescent="0.35"/>
  <cols>
    <col min="1" max="1" width="4.453125" customWidth="1"/>
    <col min="2" max="2" width="74.453125" customWidth="1"/>
    <col min="4" max="4" width="10.26953125" customWidth="1"/>
    <col min="8" max="8" width="9.453125" bestFit="1" customWidth="1"/>
    <col min="11" max="11" width="11.453125" customWidth="1"/>
  </cols>
  <sheetData>
    <row r="1" spans="1:11" ht="18" customHeight="1" x14ac:dyDescent="0.35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x14ac:dyDescent="0.35">
      <c r="A2" s="43"/>
      <c r="B2" s="122" t="s">
        <v>73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35">
      <c r="A3" s="123" t="s">
        <v>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8" customHeight="1" x14ac:dyDescent="0.35">
      <c r="A4" s="44"/>
      <c r="B4" s="45" t="s">
        <v>54</v>
      </c>
      <c r="C4" s="46"/>
      <c r="D4" s="46"/>
      <c r="E4" s="109" t="s">
        <v>23</v>
      </c>
      <c r="F4" s="109"/>
      <c r="G4" s="109"/>
      <c r="H4" s="109"/>
      <c r="I4" s="111" t="e">
        <f>K61</f>
        <v>#VALUE!</v>
      </c>
      <c r="J4" s="111"/>
      <c r="K4" s="111"/>
    </row>
    <row r="5" spans="1:11" ht="15" customHeight="1" x14ac:dyDescent="0.35">
      <c r="A5" s="114" t="s">
        <v>27</v>
      </c>
      <c r="B5" s="114" t="s">
        <v>0</v>
      </c>
      <c r="C5" s="114" t="s">
        <v>1</v>
      </c>
      <c r="D5" s="118" t="s">
        <v>2</v>
      </c>
      <c r="E5" s="120" t="s">
        <v>3</v>
      </c>
      <c r="F5" s="121"/>
      <c r="G5" s="120" t="s">
        <v>4</v>
      </c>
      <c r="H5" s="121"/>
      <c r="I5" s="112" t="s">
        <v>5</v>
      </c>
      <c r="J5" s="113"/>
      <c r="K5" s="114" t="s">
        <v>6</v>
      </c>
    </row>
    <row r="6" spans="1:11" x14ac:dyDescent="0.35">
      <c r="A6" s="115"/>
      <c r="B6" s="115"/>
      <c r="C6" s="115"/>
      <c r="D6" s="119"/>
      <c r="E6" s="69" t="s">
        <v>7</v>
      </c>
      <c r="F6" s="61" t="s">
        <v>6</v>
      </c>
      <c r="G6" s="69" t="s">
        <v>7</v>
      </c>
      <c r="H6" s="61" t="s">
        <v>6</v>
      </c>
      <c r="I6" s="69" t="s">
        <v>7</v>
      </c>
      <c r="J6" s="61" t="s">
        <v>6</v>
      </c>
      <c r="K6" s="115"/>
    </row>
    <row r="7" spans="1:11" x14ac:dyDescent="0.35">
      <c r="A7" s="62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1" ht="31.9" customHeight="1" x14ac:dyDescent="0.35">
      <c r="A8" s="35"/>
      <c r="B8" s="84" t="s">
        <v>72</v>
      </c>
      <c r="C8" s="62"/>
      <c r="D8" s="8"/>
      <c r="E8" s="8"/>
      <c r="F8" s="8"/>
      <c r="G8" s="8"/>
      <c r="H8" s="8"/>
      <c r="I8" s="8"/>
      <c r="J8" s="8"/>
      <c r="K8" s="8"/>
    </row>
    <row r="9" spans="1:11" x14ac:dyDescent="0.35">
      <c r="A9" s="35">
        <v>1</v>
      </c>
      <c r="B9" s="54" t="s">
        <v>113</v>
      </c>
      <c r="C9" s="27" t="s">
        <v>8</v>
      </c>
      <c r="D9" s="51">
        <v>22</v>
      </c>
      <c r="E9" s="51"/>
      <c r="F9" s="51">
        <f t="shared" ref="F9:F43" si="0">E9*D9</f>
        <v>0</v>
      </c>
      <c r="G9" s="51"/>
      <c r="H9" s="51">
        <f t="shared" ref="H9:H43" si="1">G9*D9</f>
        <v>0</v>
      </c>
      <c r="I9" s="51"/>
      <c r="J9" s="51">
        <f t="shared" ref="J9:J43" si="2">I9*D9</f>
        <v>0</v>
      </c>
      <c r="K9" s="51">
        <f t="shared" ref="K9:K43" si="3">J9+H9+F9</f>
        <v>0</v>
      </c>
    </row>
    <row r="10" spans="1:11" x14ac:dyDescent="0.35">
      <c r="A10" s="35">
        <v>2</v>
      </c>
      <c r="B10" s="54" t="s">
        <v>112</v>
      </c>
      <c r="C10" s="27" t="s">
        <v>8</v>
      </c>
      <c r="D10" s="51">
        <v>3</v>
      </c>
      <c r="E10" s="51"/>
      <c r="F10" s="51">
        <f t="shared" si="0"/>
        <v>0</v>
      </c>
      <c r="G10" s="51"/>
      <c r="H10" s="51">
        <f t="shared" si="1"/>
        <v>0</v>
      </c>
      <c r="I10" s="51"/>
      <c r="J10" s="51">
        <f t="shared" si="2"/>
        <v>0</v>
      </c>
      <c r="K10" s="51">
        <f t="shared" si="3"/>
        <v>0</v>
      </c>
    </row>
    <row r="11" spans="1:11" x14ac:dyDescent="0.35">
      <c r="A11" s="35"/>
      <c r="B11" s="96" t="s">
        <v>107</v>
      </c>
      <c r="C11" s="27" t="s">
        <v>8</v>
      </c>
      <c r="D11" s="51">
        <f>D9*1.05+D10*2.1</f>
        <v>29.400000000000002</v>
      </c>
      <c r="E11" s="51"/>
      <c r="F11" s="51">
        <f t="shared" si="0"/>
        <v>0</v>
      </c>
      <c r="G11" s="51"/>
      <c r="H11" s="51">
        <f t="shared" si="1"/>
        <v>0</v>
      </c>
      <c r="I11" s="51"/>
      <c r="J11" s="51">
        <f t="shared" si="2"/>
        <v>0</v>
      </c>
      <c r="K11" s="51">
        <f t="shared" si="3"/>
        <v>0</v>
      </c>
    </row>
    <row r="12" spans="1:11" ht="24" x14ac:dyDescent="0.35">
      <c r="A12" s="35"/>
      <c r="B12" s="49" t="s">
        <v>108</v>
      </c>
      <c r="C12" s="27" t="s">
        <v>8</v>
      </c>
      <c r="D12" s="51">
        <f>D10</f>
        <v>3</v>
      </c>
      <c r="E12" s="51"/>
      <c r="F12" s="51">
        <f t="shared" si="0"/>
        <v>0</v>
      </c>
      <c r="G12" s="51"/>
      <c r="H12" s="51">
        <f t="shared" si="1"/>
        <v>0</v>
      </c>
      <c r="I12" s="51"/>
      <c r="J12" s="51">
        <f t="shared" si="2"/>
        <v>0</v>
      </c>
      <c r="K12" s="51">
        <f t="shared" si="3"/>
        <v>0</v>
      </c>
    </row>
    <row r="13" spans="1:11" ht="24.5" x14ac:dyDescent="0.35">
      <c r="A13" s="35"/>
      <c r="B13" s="55" t="s">
        <v>109</v>
      </c>
      <c r="C13" s="27" t="s">
        <v>8</v>
      </c>
      <c r="D13" s="51">
        <f>D9</f>
        <v>22</v>
      </c>
      <c r="E13" s="51"/>
      <c r="F13" s="51">
        <f t="shared" si="0"/>
        <v>0</v>
      </c>
      <c r="G13" s="51"/>
      <c r="H13" s="51">
        <f t="shared" si="1"/>
        <v>0</v>
      </c>
      <c r="I13" s="51"/>
      <c r="J13" s="51">
        <f t="shared" si="2"/>
        <v>0</v>
      </c>
      <c r="K13" s="51">
        <f t="shared" si="3"/>
        <v>0</v>
      </c>
    </row>
    <row r="14" spans="1:11" x14ac:dyDescent="0.35">
      <c r="A14" s="35"/>
      <c r="B14" s="55" t="s">
        <v>110</v>
      </c>
      <c r="C14" s="27" t="s">
        <v>8</v>
      </c>
      <c r="D14" s="51">
        <f>D10</f>
        <v>3</v>
      </c>
      <c r="E14" s="51"/>
      <c r="F14" s="51">
        <f t="shared" si="0"/>
        <v>0</v>
      </c>
      <c r="G14" s="51"/>
      <c r="H14" s="51">
        <f t="shared" si="1"/>
        <v>0</v>
      </c>
      <c r="I14" s="51"/>
      <c r="J14" s="51">
        <f t="shared" si="2"/>
        <v>0</v>
      </c>
      <c r="K14" s="51">
        <f t="shared" si="3"/>
        <v>0</v>
      </c>
    </row>
    <row r="15" spans="1:11" x14ac:dyDescent="0.35">
      <c r="A15" s="35"/>
      <c r="B15" s="55" t="s">
        <v>49</v>
      </c>
      <c r="C15" s="27" t="s">
        <v>10</v>
      </c>
      <c r="D15" s="51">
        <v>3</v>
      </c>
      <c r="E15" s="51"/>
      <c r="F15" s="51">
        <f t="shared" si="0"/>
        <v>0</v>
      </c>
      <c r="G15" s="51"/>
      <c r="H15" s="51">
        <f t="shared" si="1"/>
        <v>0</v>
      </c>
      <c r="I15" s="51"/>
      <c r="J15" s="51">
        <f t="shared" si="2"/>
        <v>0</v>
      </c>
      <c r="K15" s="51">
        <f t="shared" si="3"/>
        <v>0</v>
      </c>
    </row>
    <row r="16" spans="1:11" x14ac:dyDescent="0.35">
      <c r="A16" s="35"/>
      <c r="B16" s="55" t="s">
        <v>11</v>
      </c>
      <c r="C16" s="27" t="s">
        <v>12</v>
      </c>
      <c r="D16" s="51">
        <f>D8*0.1+D9*0.08</f>
        <v>1.76</v>
      </c>
      <c r="E16" s="51"/>
      <c r="F16" s="51">
        <f t="shared" si="0"/>
        <v>0</v>
      </c>
      <c r="G16" s="51"/>
      <c r="H16" s="51">
        <f t="shared" si="1"/>
        <v>0</v>
      </c>
      <c r="I16" s="51"/>
      <c r="J16" s="51">
        <f t="shared" si="2"/>
        <v>0</v>
      </c>
      <c r="K16" s="51">
        <f t="shared" si="3"/>
        <v>0</v>
      </c>
    </row>
    <row r="17" spans="1:11" x14ac:dyDescent="0.35">
      <c r="A17" s="77">
        <v>3</v>
      </c>
      <c r="B17" s="54" t="s">
        <v>115</v>
      </c>
      <c r="C17" s="66" t="s">
        <v>28</v>
      </c>
      <c r="D17" s="74">
        <v>1</v>
      </c>
      <c r="E17" s="74"/>
      <c r="F17" s="51">
        <f t="shared" si="0"/>
        <v>0</v>
      </c>
      <c r="G17" s="74"/>
      <c r="H17" s="51">
        <f t="shared" si="1"/>
        <v>0</v>
      </c>
      <c r="I17" s="74"/>
      <c r="J17" s="51">
        <f t="shared" si="2"/>
        <v>0</v>
      </c>
      <c r="K17" s="51">
        <f t="shared" si="3"/>
        <v>0</v>
      </c>
    </row>
    <row r="18" spans="1:11" x14ac:dyDescent="0.35">
      <c r="A18" s="77"/>
      <c r="B18" s="49" t="s">
        <v>83</v>
      </c>
      <c r="C18" s="66" t="s">
        <v>28</v>
      </c>
      <c r="D18" s="74">
        <v>1</v>
      </c>
      <c r="E18" s="74"/>
      <c r="F18" s="51">
        <f t="shared" si="0"/>
        <v>0</v>
      </c>
      <c r="G18" s="74"/>
      <c r="H18" s="51">
        <f t="shared" si="1"/>
        <v>0</v>
      </c>
      <c r="I18" s="74"/>
      <c r="J18" s="51">
        <f t="shared" si="2"/>
        <v>0</v>
      </c>
      <c r="K18" s="51">
        <f t="shared" si="3"/>
        <v>0</v>
      </c>
    </row>
    <row r="19" spans="1:11" x14ac:dyDescent="0.35">
      <c r="A19" s="77"/>
      <c r="B19" s="49" t="s">
        <v>101</v>
      </c>
      <c r="C19" s="66" t="s">
        <v>28</v>
      </c>
      <c r="D19" s="74">
        <v>1</v>
      </c>
      <c r="E19" s="74"/>
      <c r="F19" s="51">
        <f t="shared" si="0"/>
        <v>0</v>
      </c>
      <c r="G19" s="74"/>
      <c r="H19" s="58">
        <f t="shared" si="1"/>
        <v>0</v>
      </c>
      <c r="I19" s="74"/>
      <c r="J19" s="58">
        <f t="shared" si="2"/>
        <v>0</v>
      </c>
      <c r="K19" s="58">
        <f t="shared" si="3"/>
        <v>0</v>
      </c>
    </row>
    <row r="20" spans="1:11" x14ac:dyDescent="0.35">
      <c r="A20" s="77"/>
      <c r="B20" s="49" t="s">
        <v>120</v>
      </c>
      <c r="C20" s="66" t="s">
        <v>9</v>
      </c>
      <c r="D20" s="74">
        <v>1</v>
      </c>
      <c r="E20" s="74"/>
      <c r="F20" s="51">
        <f t="shared" si="0"/>
        <v>0</v>
      </c>
      <c r="G20" s="74"/>
      <c r="H20" s="51">
        <f t="shared" si="1"/>
        <v>0</v>
      </c>
      <c r="I20" s="74"/>
      <c r="J20" s="51"/>
      <c r="K20" s="51"/>
    </row>
    <row r="21" spans="1:11" x14ac:dyDescent="0.35">
      <c r="A21" s="77"/>
      <c r="B21" s="49" t="s">
        <v>121</v>
      </c>
      <c r="C21" s="66" t="s">
        <v>9</v>
      </c>
      <c r="D21" s="74">
        <v>2</v>
      </c>
      <c r="E21" s="74"/>
      <c r="F21" s="51">
        <f t="shared" si="0"/>
        <v>0</v>
      </c>
      <c r="G21" s="74"/>
      <c r="H21" s="51">
        <f t="shared" si="1"/>
        <v>0</v>
      </c>
      <c r="I21" s="74"/>
      <c r="J21" s="51"/>
      <c r="K21" s="51"/>
    </row>
    <row r="22" spans="1:11" x14ac:dyDescent="0.35">
      <c r="A22" s="77"/>
      <c r="B22" s="49" t="s">
        <v>122</v>
      </c>
      <c r="C22" s="66" t="s">
        <v>9</v>
      </c>
      <c r="D22" s="74">
        <v>2</v>
      </c>
      <c r="E22" s="74"/>
      <c r="F22" s="51">
        <f t="shared" si="0"/>
        <v>0</v>
      </c>
      <c r="G22" s="74"/>
      <c r="H22" s="51">
        <f t="shared" si="1"/>
        <v>0</v>
      </c>
      <c r="I22" s="74"/>
      <c r="J22" s="51"/>
      <c r="K22" s="51"/>
    </row>
    <row r="23" spans="1:11" x14ac:dyDescent="0.35">
      <c r="A23" s="77"/>
      <c r="B23" s="49" t="s">
        <v>125</v>
      </c>
      <c r="C23" s="66" t="s">
        <v>10</v>
      </c>
      <c r="D23" s="74">
        <v>9</v>
      </c>
      <c r="E23" s="74"/>
      <c r="F23" s="51">
        <f t="shared" si="0"/>
        <v>0</v>
      </c>
      <c r="G23" s="74"/>
      <c r="H23" s="51">
        <f t="shared" si="1"/>
        <v>0</v>
      </c>
      <c r="I23" s="74"/>
      <c r="J23" s="51"/>
      <c r="K23" s="51"/>
    </row>
    <row r="24" spans="1:11" x14ac:dyDescent="0.35">
      <c r="A24" s="77"/>
      <c r="B24" s="49" t="s">
        <v>126</v>
      </c>
      <c r="C24" s="66" t="s">
        <v>10</v>
      </c>
      <c r="D24" s="74">
        <v>2</v>
      </c>
      <c r="E24" s="74"/>
      <c r="F24" s="51">
        <f t="shared" si="0"/>
        <v>0</v>
      </c>
      <c r="G24" s="74"/>
      <c r="H24" s="51">
        <f t="shared" si="1"/>
        <v>0</v>
      </c>
      <c r="I24" s="74"/>
      <c r="J24" s="51"/>
      <c r="K24" s="51"/>
    </row>
    <row r="25" spans="1:11" x14ac:dyDescent="0.35">
      <c r="A25" s="77"/>
      <c r="B25" s="49" t="s">
        <v>119</v>
      </c>
      <c r="C25" s="66" t="s">
        <v>28</v>
      </c>
      <c r="D25" s="74">
        <v>1</v>
      </c>
      <c r="E25" s="74"/>
      <c r="F25" s="51">
        <f t="shared" si="0"/>
        <v>0</v>
      </c>
      <c r="G25" s="74"/>
      <c r="H25" s="51">
        <f t="shared" si="1"/>
        <v>0</v>
      </c>
      <c r="I25" s="74"/>
      <c r="J25" s="51">
        <f t="shared" si="2"/>
        <v>0</v>
      </c>
      <c r="K25" s="51">
        <f t="shared" si="3"/>
        <v>0</v>
      </c>
    </row>
    <row r="26" spans="1:11" x14ac:dyDescent="0.35">
      <c r="A26" s="77"/>
      <c r="B26" s="55" t="s">
        <v>123</v>
      </c>
      <c r="C26" s="27" t="s">
        <v>12</v>
      </c>
      <c r="D26" s="51">
        <v>5</v>
      </c>
      <c r="E26" s="51"/>
      <c r="F26" s="51">
        <f t="shared" si="0"/>
        <v>0</v>
      </c>
      <c r="G26" s="51"/>
      <c r="H26" s="51">
        <f t="shared" si="1"/>
        <v>0</v>
      </c>
      <c r="I26" s="51"/>
      <c r="J26" s="51">
        <f t="shared" si="2"/>
        <v>0</v>
      </c>
      <c r="K26" s="51">
        <f t="shared" si="3"/>
        <v>0</v>
      </c>
    </row>
    <row r="27" spans="1:11" x14ac:dyDescent="0.35">
      <c r="A27" s="77">
        <v>4</v>
      </c>
      <c r="B27" s="54" t="s">
        <v>117</v>
      </c>
      <c r="C27" s="66" t="s">
        <v>8</v>
      </c>
      <c r="D27" s="74">
        <v>1.5</v>
      </c>
      <c r="E27" s="74"/>
      <c r="F27" s="51">
        <f t="shared" si="0"/>
        <v>0</v>
      </c>
      <c r="G27" s="74"/>
      <c r="H27" s="51">
        <f t="shared" si="1"/>
        <v>0</v>
      </c>
      <c r="I27" s="74"/>
      <c r="J27" s="51">
        <f t="shared" si="2"/>
        <v>0</v>
      </c>
      <c r="K27" s="51">
        <f t="shared" si="3"/>
        <v>0</v>
      </c>
    </row>
    <row r="28" spans="1:11" x14ac:dyDescent="0.35">
      <c r="A28" s="77"/>
      <c r="B28" s="49" t="s">
        <v>118</v>
      </c>
      <c r="C28" s="66" t="s">
        <v>8</v>
      </c>
      <c r="D28" s="74">
        <f>D27*1.05</f>
        <v>1.5750000000000002</v>
      </c>
      <c r="E28" s="74"/>
      <c r="F28" s="51">
        <f t="shared" si="0"/>
        <v>0</v>
      </c>
      <c r="G28" s="74"/>
      <c r="H28" s="51">
        <f t="shared" si="1"/>
        <v>0</v>
      </c>
      <c r="I28" s="74"/>
      <c r="J28" s="51">
        <f t="shared" si="2"/>
        <v>0</v>
      </c>
      <c r="K28" s="51">
        <f t="shared" si="3"/>
        <v>0</v>
      </c>
    </row>
    <row r="29" spans="1:11" x14ac:dyDescent="0.35">
      <c r="A29" s="77"/>
      <c r="B29" s="49" t="s">
        <v>31</v>
      </c>
      <c r="C29" s="66" t="s">
        <v>13</v>
      </c>
      <c r="D29" s="74">
        <f>D28*6</f>
        <v>9.4500000000000011</v>
      </c>
      <c r="E29" s="74"/>
      <c r="F29" s="51">
        <f t="shared" si="0"/>
        <v>0</v>
      </c>
      <c r="G29" s="74"/>
      <c r="H29" s="51">
        <f t="shared" si="1"/>
        <v>0</v>
      </c>
      <c r="I29" s="74"/>
      <c r="J29" s="51">
        <f t="shared" si="2"/>
        <v>0</v>
      </c>
      <c r="K29" s="51">
        <f t="shared" si="3"/>
        <v>0</v>
      </c>
    </row>
    <row r="30" spans="1:11" x14ac:dyDescent="0.35">
      <c r="A30" s="77"/>
      <c r="B30" s="49" t="s">
        <v>42</v>
      </c>
      <c r="C30" s="66" t="s">
        <v>13</v>
      </c>
      <c r="D30" s="74">
        <f>D27*0.07</f>
        <v>0.10500000000000001</v>
      </c>
      <c r="E30" s="74"/>
      <c r="F30" s="51">
        <f t="shared" si="0"/>
        <v>0</v>
      </c>
      <c r="G30" s="74"/>
      <c r="H30" s="51">
        <f t="shared" si="1"/>
        <v>0</v>
      </c>
      <c r="I30" s="74"/>
      <c r="J30" s="51">
        <f t="shared" si="2"/>
        <v>0</v>
      </c>
      <c r="K30" s="51">
        <f t="shared" si="3"/>
        <v>0</v>
      </c>
    </row>
    <row r="31" spans="1:11" x14ac:dyDescent="0.35">
      <c r="A31" s="77"/>
      <c r="B31" s="49" t="s">
        <v>32</v>
      </c>
      <c r="C31" s="66" t="s">
        <v>9</v>
      </c>
      <c r="D31" s="74">
        <f>D27*0.7</f>
        <v>1.0499999999999998</v>
      </c>
      <c r="E31" s="74"/>
      <c r="F31" s="51">
        <f t="shared" si="0"/>
        <v>0</v>
      </c>
      <c r="G31" s="74"/>
      <c r="H31" s="51">
        <f t="shared" si="1"/>
        <v>0</v>
      </c>
      <c r="I31" s="74"/>
      <c r="J31" s="51">
        <f t="shared" si="2"/>
        <v>0</v>
      </c>
      <c r="K31" s="51">
        <f t="shared" si="3"/>
        <v>0</v>
      </c>
    </row>
    <row r="32" spans="1:11" x14ac:dyDescent="0.35">
      <c r="A32" s="77"/>
      <c r="B32" s="49" t="s">
        <v>46</v>
      </c>
      <c r="C32" s="66" t="s">
        <v>28</v>
      </c>
      <c r="D32" s="74">
        <v>4</v>
      </c>
      <c r="E32" s="74"/>
      <c r="F32" s="51">
        <f t="shared" si="0"/>
        <v>0</v>
      </c>
      <c r="G32" s="74"/>
      <c r="H32" s="51">
        <f t="shared" si="1"/>
        <v>0</v>
      </c>
      <c r="I32" s="74"/>
      <c r="J32" s="51">
        <f t="shared" si="2"/>
        <v>0</v>
      </c>
      <c r="K32" s="51">
        <f t="shared" si="3"/>
        <v>0</v>
      </c>
    </row>
    <row r="33" spans="1:11" x14ac:dyDescent="0.35">
      <c r="A33" s="77"/>
      <c r="B33" s="49" t="s">
        <v>11</v>
      </c>
      <c r="C33" s="66" t="s">
        <v>12</v>
      </c>
      <c r="D33" s="74">
        <f>D27*0.07</f>
        <v>0.10500000000000001</v>
      </c>
      <c r="E33" s="74"/>
      <c r="F33" s="51">
        <f t="shared" si="0"/>
        <v>0</v>
      </c>
      <c r="G33" s="74"/>
      <c r="H33" s="51">
        <f t="shared" si="1"/>
        <v>0</v>
      </c>
      <c r="I33" s="74"/>
      <c r="J33" s="51">
        <f t="shared" si="2"/>
        <v>0</v>
      </c>
      <c r="K33" s="51">
        <f t="shared" si="3"/>
        <v>0</v>
      </c>
    </row>
    <row r="34" spans="1:11" x14ac:dyDescent="0.35">
      <c r="A34" s="35">
        <v>5</v>
      </c>
      <c r="B34" s="54" t="s">
        <v>124</v>
      </c>
      <c r="C34" s="27" t="s">
        <v>8</v>
      </c>
      <c r="D34" s="51">
        <v>2.2000000000000002</v>
      </c>
      <c r="E34" s="102"/>
      <c r="F34" s="51">
        <f t="shared" si="0"/>
        <v>0</v>
      </c>
      <c r="G34" s="51"/>
      <c r="H34" s="51">
        <f t="shared" si="1"/>
        <v>0</v>
      </c>
      <c r="I34" s="51"/>
      <c r="J34" s="51">
        <f t="shared" si="2"/>
        <v>0</v>
      </c>
      <c r="K34" s="51">
        <f t="shared" si="3"/>
        <v>0</v>
      </c>
    </row>
    <row r="35" spans="1:11" x14ac:dyDescent="0.35">
      <c r="A35" s="35"/>
      <c r="B35" s="88" t="s">
        <v>11</v>
      </c>
      <c r="C35" s="64" t="s">
        <v>12</v>
      </c>
      <c r="D35" s="41">
        <f>D34*1</f>
        <v>2.2000000000000002</v>
      </c>
      <c r="E35" s="41"/>
      <c r="F35" s="51">
        <f t="shared" si="0"/>
        <v>0</v>
      </c>
      <c r="G35" s="41"/>
      <c r="H35" s="51">
        <f t="shared" si="1"/>
        <v>0</v>
      </c>
      <c r="I35" s="41"/>
      <c r="J35" s="51">
        <f t="shared" si="2"/>
        <v>0</v>
      </c>
      <c r="K35" s="51">
        <f t="shared" si="3"/>
        <v>0</v>
      </c>
    </row>
    <row r="36" spans="1:11" x14ac:dyDescent="0.35">
      <c r="A36" s="85">
        <v>6</v>
      </c>
      <c r="B36" s="54" t="s">
        <v>111</v>
      </c>
      <c r="C36" s="27" t="s">
        <v>8</v>
      </c>
      <c r="D36" s="51">
        <v>28</v>
      </c>
      <c r="E36" s="51"/>
      <c r="F36" s="51">
        <f t="shared" si="0"/>
        <v>0</v>
      </c>
      <c r="G36" s="51"/>
      <c r="H36" s="51">
        <f t="shared" si="1"/>
        <v>0</v>
      </c>
      <c r="I36" s="51"/>
      <c r="J36" s="51">
        <f t="shared" si="2"/>
        <v>0</v>
      </c>
      <c r="K36" s="51">
        <f t="shared" si="3"/>
        <v>0</v>
      </c>
    </row>
    <row r="37" spans="1:11" x14ac:dyDescent="0.35">
      <c r="A37" s="85"/>
      <c r="B37" s="86" t="s">
        <v>33</v>
      </c>
      <c r="C37" s="25" t="s">
        <v>13</v>
      </c>
      <c r="D37" s="51">
        <f>0.7*D36</f>
        <v>19.599999999999998</v>
      </c>
      <c r="E37" s="51"/>
      <c r="F37" s="51">
        <f t="shared" si="0"/>
        <v>0</v>
      </c>
      <c r="G37" s="51"/>
      <c r="H37" s="51">
        <f t="shared" si="1"/>
        <v>0</v>
      </c>
      <c r="I37" s="51"/>
      <c r="J37" s="51">
        <f t="shared" si="2"/>
        <v>0</v>
      </c>
      <c r="K37" s="51">
        <f t="shared" si="3"/>
        <v>0</v>
      </c>
    </row>
    <row r="38" spans="1:11" x14ac:dyDescent="0.35">
      <c r="A38" s="85"/>
      <c r="B38" s="49" t="s">
        <v>50</v>
      </c>
      <c r="C38" s="25" t="s">
        <v>13</v>
      </c>
      <c r="D38" s="51">
        <f>D36*0.35</f>
        <v>9.7999999999999989</v>
      </c>
      <c r="E38" s="51"/>
      <c r="F38" s="51">
        <f t="shared" si="0"/>
        <v>0</v>
      </c>
      <c r="G38" s="51"/>
      <c r="H38" s="51">
        <f t="shared" si="1"/>
        <v>0</v>
      </c>
      <c r="I38" s="51"/>
      <c r="J38" s="51">
        <f t="shared" si="2"/>
        <v>0</v>
      </c>
      <c r="K38" s="51">
        <f t="shared" si="3"/>
        <v>0</v>
      </c>
    </row>
    <row r="39" spans="1:11" x14ac:dyDescent="0.35">
      <c r="A39" s="85"/>
      <c r="B39" s="49" t="s">
        <v>51</v>
      </c>
      <c r="C39" s="25" t="s">
        <v>13</v>
      </c>
      <c r="D39" s="51">
        <f>D36*0.15</f>
        <v>4.2</v>
      </c>
      <c r="E39" s="51"/>
      <c r="F39" s="51">
        <f t="shared" si="0"/>
        <v>0</v>
      </c>
      <c r="G39" s="51"/>
      <c r="H39" s="51">
        <f t="shared" si="1"/>
        <v>0</v>
      </c>
      <c r="I39" s="51"/>
      <c r="J39" s="51">
        <f t="shared" si="2"/>
        <v>0</v>
      </c>
      <c r="K39" s="51">
        <f t="shared" si="3"/>
        <v>0</v>
      </c>
    </row>
    <row r="40" spans="1:11" x14ac:dyDescent="0.35">
      <c r="A40" s="85"/>
      <c r="B40" s="86" t="s">
        <v>34</v>
      </c>
      <c r="C40" s="25" t="s">
        <v>8</v>
      </c>
      <c r="D40" s="51">
        <f>0.009*D36</f>
        <v>0.252</v>
      </c>
      <c r="E40" s="51"/>
      <c r="F40" s="51">
        <f t="shared" si="0"/>
        <v>0</v>
      </c>
      <c r="G40" s="51"/>
      <c r="H40" s="51">
        <f t="shared" si="1"/>
        <v>0</v>
      </c>
      <c r="I40" s="51"/>
      <c r="J40" s="51">
        <f t="shared" si="2"/>
        <v>0</v>
      </c>
      <c r="K40" s="51">
        <f t="shared" si="3"/>
        <v>0</v>
      </c>
    </row>
    <row r="41" spans="1:11" x14ac:dyDescent="0.35">
      <c r="A41" s="85"/>
      <c r="B41" s="86" t="s">
        <v>44</v>
      </c>
      <c r="C41" s="25" t="s">
        <v>10</v>
      </c>
      <c r="D41" s="51">
        <v>1500</v>
      </c>
      <c r="E41" s="51"/>
      <c r="F41" s="51">
        <f t="shared" si="0"/>
        <v>0</v>
      </c>
      <c r="G41" s="51"/>
      <c r="H41" s="51">
        <f t="shared" si="1"/>
        <v>0</v>
      </c>
      <c r="I41" s="51"/>
      <c r="J41" s="51">
        <f t="shared" si="2"/>
        <v>0</v>
      </c>
      <c r="K41" s="51">
        <f t="shared" si="3"/>
        <v>0</v>
      </c>
    </row>
    <row r="42" spans="1:11" x14ac:dyDescent="0.35">
      <c r="A42" s="85"/>
      <c r="B42" s="86" t="s">
        <v>43</v>
      </c>
      <c r="C42" s="25" t="s">
        <v>10</v>
      </c>
      <c r="D42" s="51">
        <f>0.5*D36</f>
        <v>14</v>
      </c>
      <c r="E42" s="51"/>
      <c r="F42" s="51">
        <f t="shared" si="0"/>
        <v>0</v>
      </c>
      <c r="G42" s="51"/>
      <c r="H42" s="51">
        <f t="shared" si="1"/>
        <v>0</v>
      </c>
      <c r="I42" s="51"/>
      <c r="J42" s="51">
        <f t="shared" si="2"/>
        <v>0</v>
      </c>
      <c r="K42" s="51">
        <f t="shared" si="3"/>
        <v>0</v>
      </c>
    </row>
    <row r="43" spans="1:11" x14ac:dyDescent="0.35">
      <c r="A43" s="85"/>
      <c r="B43" s="86" t="s">
        <v>11</v>
      </c>
      <c r="C43" s="25" t="s">
        <v>12</v>
      </c>
      <c r="D43" s="51">
        <f>D36*0.01</f>
        <v>0.28000000000000003</v>
      </c>
      <c r="E43" s="51"/>
      <c r="F43" s="51">
        <f t="shared" si="0"/>
        <v>0</v>
      </c>
      <c r="G43" s="51"/>
      <c r="H43" s="51">
        <f t="shared" si="1"/>
        <v>0</v>
      </c>
      <c r="I43" s="51"/>
      <c r="J43" s="51">
        <f t="shared" si="2"/>
        <v>0</v>
      </c>
      <c r="K43" s="51">
        <f t="shared" si="3"/>
        <v>0</v>
      </c>
    </row>
    <row r="44" spans="1:11" x14ac:dyDescent="0.35">
      <c r="A44" s="85">
        <v>7</v>
      </c>
      <c r="B44" s="105" t="s">
        <v>130</v>
      </c>
      <c r="C44" s="25"/>
      <c r="D44" s="51"/>
      <c r="E44" s="51"/>
      <c r="F44" s="51"/>
      <c r="G44" s="51"/>
      <c r="H44" s="51"/>
      <c r="I44" s="51"/>
      <c r="J44" s="51"/>
      <c r="K44" s="51"/>
    </row>
    <row r="45" spans="1:11" x14ac:dyDescent="0.35">
      <c r="A45" s="85"/>
      <c r="B45" s="22" t="s">
        <v>127</v>
      </c>
      <c r="C45" s="103" t="s">
        <v>9</v>
      </c>
      <c r="D45" s="31">
        <v>1</v>
      </c>
      <c r="E45" s="103"/>
      <c r="F45" s="8">
        <f t="shared" ref="F45:F49" si="4">E45*D45</f>
        <v>0</v>
      </c>
      <c r="G45" s="31"/>
      <c r="H45" s="8">
        <f t="shared" ref="H45:H49" si="5">G45*D45</f>
        <v>0</v>
      </c>
      <c r="I45" s="31"/>
      <c r="J45" s="8">
        <f t="shared" ref="J45:J49" si="6">I45*D45</f>
        <v>0</v>
      </c>
      <c r="K45" s="8">
        <f t="shared" ref="K45:K49" si="7">J45+H45+F45</f>
        <v>0</v>
      </c>
    </row>
    <row r="46" spans="1:11" x14ac:dyDescent="0.35">
      <c r="A46" s="85"/>
      <c r="B46" s="22" t="s">
        <v>131</v>
      </c>
      <c r="C46" s="103" t="s">
        <v>9</v>
      </c>
      <c r="D46" s="31">
        <v>1</v>
      </c>
      <c r="E46" s="103"/>
      <c r="F46" s="8">
        <f t="shared" si="4"/>
        <v>0</v>
      </c>
      <c r="G46" s="31"/>
      <c r="H46" s="8">
        <f t="shared" si="5"/>
        <v>0</v>
      </c>
      <c r="I46" s="31"/>
      <c r="J46" s="8">
        <f t="shared" si="6"/>
        <v>0</v>
      </c>
      <c r="K46" s="8">
        <f t="shared" si="7"/>
        <v>0</v>
      </c>
    </row>
    <row r="47" spans="1:11" x14ac:dyDescent="0.35">
      <c r="A47" s="85"/>
      <c r="B47" s="104" t="s">
        <v>128</v>
      </c>
      <c r="C47" s="103" t="s">
        <v>9</v>
      </c>
      <c r="D47" s="103">
        <v>1</v>
      </c>
      <c r="E47" s="103"/>
      <c r="F47" s="8">
        <f t="shared" si="4"/>
        <v>0</v>
      </c>
      <c r="G47" s="103"/>
      <c r="H47" s="8">
        <f t="shared" si="5"/>
        <v>0</v>
      </c>
      <c r="I47" s="103"/>
      <c r="J47" s="8">
        <f t="shared" si="6"/>
        <v>0</v>
      </c>
      <c r="K47" s="8">
        <f t="shared" si="7"/>
        <v>0</v>
      </c>
    </row>
    <row r="48" spans="1:11" x14ac:dyDescent="0.35">
      <c r="A48" s="85"/>
      <c r="B48" s="104" t="s">
        <v>129</v>
      </c>
      <c r="C48" s="103" t="s">
        <v>10</v>
      </c>
      <c r="D48" s="103">
        <v>8</v>
      </c>
      <c r="E48" s="103"/>
      <c r="F48" s="8">
        <f t="shared" si="4"/>
        <v>0</v>
      </c>
      <c r="G48" s="103"/>
      <c r="H48" s="8">
        <f t="shared" si="5"/>
        <v>0</v>
      </c>
      <c r="I48" s="103"/>
      <c r="J48" s="8">
        <f t="shared" si="6"/>
        <v>0</v>
      </c>
      <c r="K48" s="8">
        <f t="shared" si="7"/>
        <v>0</v>
      </c>
    </row>
    <row r="49" spans="1:11" x14ac:dyDescent="0.35">
      <c r="A49" s="85"/>
      <c r="B49" s="104" t="s">
        <v>132</v>
      </c>
      <c r="C49" s="103" t="s">
        <v>10</v>
      </c>
      <c r="D49" s="103">
        <v>2</v>
      </c>
      <c r="E49" s="103"/>
      <c r="F49" s="8">
        <f t="shared" si="4"/>
        <v>0</v>
      </c>
      <c r="G49" s="103"/>
      <c r="H49" s="8">
        <f t="shared" si="5"/>
        <v>0</v>
      </c>
      <c r="I49" s="103"/>
      <c r="J49" s="8">
        <f t="shared" si="6"/>
        <v>0</v>
      </c>
      <c r="K49" s="8">
        <f t="shared" si="7"/>
        <v>0</v>
      </c>
    </row>
    <row r="50" spans="1:11" x14ac:dyDescent="0.35">
      <c r="A50" s="23"/>
      <c r="B50" s="27" t="s">
        <v>6</v>
      </c>
      <c r="C50" s="62"/>
      <c r="D50" s="51"/>
      <c r="E50" s="51"/>
      <c r="F50" s="51">
        <f>SUM(F9:F49)</f>
        <v>0</v>
      </c>
      <c r="G50" s="51"/>
      <c r="H50" s="51">
        <f>SUM(H9:H49)</f>
        <v>0</v>
      </c>
      <c r="I50" s="51"/>
      <c r="J50" s="51">
        <f>SUM(J9:J49)</f>
        <v>0</v>
      </c>
      <c r="K50" s="51">
        <f>SUM(K8:K49)</f>
        <v>0</v>
      </c>
    </row>
    <row r="51" spans="1:11" x14ac:dyDescent="0.35">
      <c r="A51" s="10"/>
      <c r="B51" s="97" t="s">
        <v>14</v>
      </c>
      <c r="C51" s="68" t="s">
        <v>134</v>
      </c>
      <c r="D51" s="74"/>
      <c r="E51" s="100"/>
      <c r="F51" s="74"/>
      <c r="G51" s="74"/>
      <c r="H51" s="74"/>
      <c r="I51" s="74"/>
      <c r="J51" s="100"/>
      <c r="K51" s="74" t="e">
        <f>K50*C51</f>
        <v>#VALUE!</v>
      </c>
    </row>
    <row r="52" spans="1:11" x14ac:dyDescent="0.35">
      <c r="A52" s="10"/>
      <c r="B52" s="98" t="s">
        <v>6</v>
      </c>
      <c r="C52" s="61"/>
      <c r="D52" s="74"/>
      <c r="E52" s="100"/>
      <c r="F52" s="100"/>
      <c r="G52" s="74"/>
      <c r="H52" s="74"/>
      <c r="I52" s="74"/>
      <c r="J52" s="100"/>
      <c r="K52" s="74" t="e">
        <f>K51+K50</f>
        <v>#VALUE!</v>
      </c>
    </row>
    <row r="53" spans="1:11" x14ac:dyDescent="0.35">
      <c r="A53" s="10"/>
      <c r="B53" s="97" t="s">
        <v>15</v>
      </c>
      <c r="C53" s="68" t="s">
        <v>134</v>
      </c>
      <c r="D53" s="74"/>
      <c r="E53" s="100"/>
      <c r="F53" s="100"/>
      <c r="G53" s="74"/>
      <c r="H53" s="74"/>
      <c r="I53" s="74"/>
      <c r="J53" s="100"/>
      <c r="K53" s="74" t="e">
        <f>K52*C53</f>
        <v>#VALUE!</v>
      </c>
    </row>
    <row r="54" spans="1:11" x14ac:dyDescent="0.35">
      <c r="A54" s="10"/>
      <c r="B54" s="98" t="s">
        <v>6</v>
      </c>
      <c r="C54" s="61"/>
      <c r="D54" s="74"/>
      <c r="E54" s="100"/>
      <c r="F54" s="100"/>
      <c r="G54" s="74"/>
      <c r="H54" s="74"/>
      <c r="I54" s="74"/>
      <c r="J54" s="100"/>
      <c r="K54" s="74" t="e">
        <f>SUM(K52:K53)</f>
        <v>#VALUE!</v>
      </c>
    </row>
    <row r="55" spans="1:11" x14ac:dyDescent="0.35">
      <c r="A55" s="10"/>
      <c r="B55" s="97" t="s">
        <v>16</v>
      </c>
      <c r="C55" s="68" t="s">
        <v>134</v>
      </c>
      <c r="D55" s="74"/>
      <c r="E55" s="100"/>
      <c r="F55" s="100"/>
      <c r="G55" s="74"/>
      <c r="H55" s="74"/>
      <c r="I55" s="74"/>
      <c r="J55" s="100"/>
      <c r="K55" s="74" t="e">
        <f>K54*C55</f>
        <v>#VALUE!</v>
      </c>
    </row>
    <row r="56" spans="1:11" x14ac:dyDescent="0.35">
      <c r="A56" s="16"/>
      <c r="B56" s="98" t="s">
        <v>6</v>
      </c>
      <c r="C56" s="61"/>
      <c r="D56" s="74"/>
      <c r="E56" s="100"/>
      <c r="F56" s="100"/>
      <c r="G56" s="74"/>
      <c r="H56" s="74"/>
      <c r="I56" s="74"/>
      <c r="J56" s="100"/>
      <c r="K56" s="74" t="e">
        <f>SUM(K54:K55)</f>
        <v>#VALUE!</v>
      </c>
    </row>
    <row r="57" spans="1:11" x14ac:dyDescent="0.35">
      <c r="A57" s="16"/>
      <c r="B57" s="97" t="s">
        <v>19</v>
      </c>
      <c r="C57" s="68" t="s">
        <v>134</v>
      </c>
      <c r="D57" s="74"/>
      <c r="E57" s="100"/>
      <c r="F57" s="100"/>
      <c r="G57" s="74"/>
      <c r="H57" s="74"/>
      <c r="I57" s="74"/>
      <c r="J57" s="100"/>
      <c r="K57" s="74" t="e">
        <f>K56*C57</f>
        <v>#VALUE!</v>
      </c>
    </row>
    <row r="58" spans="1:11" x14ac:dyDescent="0.35">
      <c r="A58" s="16"/>
      <c r="B58" s="97" t="s">
        <v>29</v>
      </c>
      <c r="C58" s="68" t="s">
        <v>134</v>
      </c>
      <c r="D58" s="74"/>
      <c r="E58" s="100"/>
      <c r="F58" s="100"/>
      <c r="G58" s="74"/>
      <c r="H58" s="74"/>
      <c r="I58" s="74"/>
      <c r="J58" s="100"/>
      <c r="K58" s="74" t="e">
        <f>H50*C58</f>
        <v>#VALUE!</v>
      </c>
    </row>
    <row r="59" spans="1:11" x14ac:dyDescent="0.35">
      <c r="A59" s="16"/>
      <c r="B59" s="98" t="s">
        <v>6</v>
      </c>
      <c r="C59" s="61"/>
      <c r="D59" s="74"/>
      <c r="E59" s="100"/>
      <c r="F59" s="100"/>
      <c r="G59" s="74"/>
      <c r="H59" s="74"/>
      <c r="I59" s="74"/>
      <c r="J59" s="100"/>
      <c r="K59" s="74" t="e">
        <f>K58+K57+K56</f>
        <v>#VALUE!</v>
      </c>
    </row>
    <row r="60" spans="1:11" x14ac:dyDescent="0.35">
      <c r="A60" s="10"/>
      <c r="B60" s="89" t="s">
        <v>17</v>
      </c>
      <c r="C60" s="68">
        <v>0.18</v>
      </c>
      <c r="D60" s="74"/>
      <c r="E60" s="100"/>
      <c r="F60" s="100"/>
      <c r="G60" s="100"/>
      <c r="H60" s="100"/>
      <c r="I60" s="100"/>
      <c r="J60" s="100"/>
      <c r="K60" s="74" t="e">
        <f>K59*C60</f>
        <v>#VALUE!</v>
      </c>
    </row>
    <row r="61" spans="1:11" x14ac:dyDescent="0.35">
      <c r="A61" s="9"/>
      <c r="B61" s="99" t="s">
        <v>18</v>
      </c>
      <c r="C61" s="63"/>
      <c r="D61" s="27"/>
      <c r="E61" s="27"/>
      <c r="F61" s="27"/>
      <c r="G61" s="27"/>
      <c r="H61" s="27"/>
      <c r="I61" s="27"/>
      <c r="J61" s="27"/>
      <c r="K61" s="101" t="e">
        <f>K60+K59</f>
        <v>#VALUE!</v>
      </c>
    </row>
  </sheetData>
  <mergeCells count="13">
    <mergeCell ref="B2:K2"/>
    <mergeCell ref="A3:K3"/>
    <mergeCell ref="E4:H4"/>
    <mergeCell ref="A1:K1"/>
    <mergeCell ref="I4:K4"/>
    <mergeCell ref="I5:J5"/>
    <mergeCell ref="K5:K6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4.9989318521683403E-2"/>
  </sheetPr>
  <dimension ref="A1:K42"/>
  <sheetViews>
    <sheetView topLeftCell="A4" zoomScale="57" workbookViewId="0">
      <selection activeCell="H11" sqref="H11"/>
    </sheetView>
  </sheetViews>
  <sheetFormatPr defaultRowHeight="14.5" x14ac:dyDescent="0.35"/>
  <cols>
    <col min="1" max="1" width="4" customWidth="1"/>
    <col min="2" max="2" width="69.453125" customWidth="1"/>
    <col min="3" max="3" width="6.7265625" customWidth="1"/>
    <col min="4" max="4" width="12" customWidth="1"/>
    <col min="9" max="9" width="10.26953125" customWidth="1"/>
    <col min="11" max="11" width="12.7265625" customWidth="1"/>
  </cols>
  <sheetData>
    <row r="1" spans="1:11" ht="15.75" customHeight="1" x14ac:dyDescent="0.35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x14ac:dyDescent="0.35">
      <c r="A2" s="43"/>
      <c r="B2" s="122" t="s">
        <v>65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35">
      <c r="A3" s="123" t="s">
        <v>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x14ac:dyDescent="0.35">
      <c r="A4" s="44"/>
      <c r="B4" s="45" t="s">
        <v>56</v>
      </c>
      <c r="C4" s="46"/>
      <c r="D4" s="46"/>
      <c r="E4" s="109" t="s">
        <v>23</v>
      </c>
      <c r="F4" s="109"/>
      <c r="G4" s="109"/>
      <c r="H4" s="109"/>
      <c r="I4" s="111" t="e">
        <f>K42</f>
        <v>#VALUE!</v>
      </c>
      <c r="J4" s="111"/>
      <c r="K4" s="111"/>
    </row>
    <row r="5" spans="1:11" x14ac:dyDescent="0.35">
      <c r="A5" s="124" t="s">
        <v>27</v>
      </c>
      <c r="B5" s="114" t="s">
        <v>0</v>
      </c>
      <c r="C5" s="114" t="s">
        <v>1</v>
      </c>
      <c r="D5" s="118" t="s">
        <v>2</v>
      </c>
      <c r="E5" s="120" t="s">
        <v>3</v>
      </c>
      <c r="F5" s="121"/>
      <c r="G5" s="120" t="s">
        <v>4</v>
      </c>
      <c r="H5" s="121"/>
      <c r="I5" s="112" t="s">
        <v>5</v>
      </c>
      <c r="J5" s="113"/>
      <c r="K5" s="114" t="s">
        <v>6</v>
      </c>
    </row>
    <row r="6" spans="1:11" ht="15.75" customHeight="1" x14ac:dyDescent="0.35">
      <c r="A6" s="125"/>
      <c r="B6" s="115"/>
      <c r="C6" s="115"/>
      <c r="D6" s="119"/>
      <c r="E6" s="61" t="s">
        <v>7</v>
      </c>
      <c r="F6" s="61" t="s">
        <v>6</v>
      </c>
      <c r="G6" s="61" t="s">
        <v>7</v>
      </c>
      <c r="H6" s="61" t="s">
        <v>6</v>
      </c>
      <c r="I6" s="61" t="s">
        <v>7</v>
      </c>
      <c r="J6" s="61" t="s">
        <v>6</v>
      </c>
      <c r="K6" s="115"/>
    </row>
    <row r="7" spans="1:11" x14ac:dyDescent="0.35">
      <c r="A7" s="62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1" x14ac:dyDescent="0.35">
      <c r="A8" s="9"/>
      <c r="B8" s="12" t="s">
        <v>21</v>
      </c>
      <c r="C8" s="67"/>
      <c r="D8" s="19"/>
      <c r="E8" s="19"/>
      <c r="F8" s="19"/>
      <c r="G8" s="19"/>
      <c r="H8" s="19"/>
      <c r="I8" s="19"/>
      <c r="J8" s="19"/>
      <c r="K8" s="19"/>
    </row>
    <row r="9" spans="1:11" x14ac:dyDescent="0.35">
      <c r="A9" s="35">
        <v>1</v>
      </c>
      <c r="B9" s="22" t="s">
        <v>64</v>
      </c>
      <c r="C9" s="62" t="s">
        <v>104</v>
      </c>
      <c r="D9" s="32">
        <v>62</v>
      </c>
      <c r="E9" s="8"/>
      <c r="F9" s="8">
        <f t="shared" ref="F9:F30" si="0">E9*D9</f>
        <v>0</v>
      </c>
      <c r="G9" s="8"/>
      <c r="H9" s="8">
        <f t="shared" ref="H9:H30" si="1">G9*D9</f>
        <v>0</v>
      </c>
      <c r="I9" s="8"/>
      <c r="J9" s="8">
        <f t="shared" ref="J9:J30" si="2">I9*D9</f>
        <v>0</v>
      </c>
      <c r="K9" s="8">
        <f t="shared" ref="K9:K30" si="3">J9+H9+F9</f>
        <v>0</v>
      </c>
    </row>
    <row r="10" spans="1:11" x14ac:dyDescent="0.35">
      <c r="A10" s="35">
        <v>2</v>
      </c>
      <c r="B10" s="22" t="s">
        <v>66</v>
      </c>
      <c r="C10" s="62" t="s">
        <v>104</v>
      </c>
      <c r="D10" s="32">
        <v>45</v>
      </c>
      <c r="E10" s="8"/>
      <c r="F10" s="8">
        <f t="shared" si="0"/>
        <v>0</v>
      </c>
      <c r="G10" s="8"/>
      <c r="H10" s="8">
        <f t="shared" si="1"/>
        <v>0</v>
      </c>
      <c r="I10" s="8"/>
      <c r="J10" s="8">
        <f t="shared" si="2"/>
        <v>0</v>
      </c>
      <c r="K10" s="8">
        <f t="shared" si="3"/>
        <v>0</v>
      </c>
    </row>
    <row r="11" spans="1:11" x14ac:dyDescent="0.35">
      <c r="A11" s="35">
        <v>3</v>
      </c>
      <c r="B11" s="11" t="s">
        <v>25</v>
      </c>
      <c r="C11" s="62" t="s">
        <v>105</v>
      </c>
      <c r="D11" s="8">
        <v>25.8</v>
      </c>
      <c r="E11" s="8"/>
      <c r="F11" s="8">
        <f t="shared" si="0"/>
        <v>0</v>
      </c>
      <c r="G11" s="8"/>
      <c r="H11" s="8">
        <f t="shared" si="1"/>
        <v>0</v>
      </c>
      <c r="I11" s="8"/>
      <c r="J11" s="8">
        <f t="shared" si="2"/>
        <v>0</v>
      </c>
      <c r="K11" s="8">
        <f t="shared" si="3"/>
        <v>0</v>
      </c>
    </row>
    <row r="12" spans="1:11" x14ac:dyDescent="0.35">
      <c r="A12" s="35">
        <v>4</v>
      </c>
      <c r="B12" s="11" t="s">
        <v>26</v>
      </c>
      <c r="C12" s="62" t="s">
        <v>24</v>
      </c>
      <c r="D12" s="8">
        <f>D11*1.5</f>
        <v>38.700000000000003</v>
      </c>
      <c r="E12" s="8"/>
      <c r="F12" s="8">
        <f t="shared" si="0"/>
        <v>0</v>
      </c>
      <c r="G12" s="8"/>
      <c r="H12" s="8">
        <f t="shared" si="1"/>
        <v>0</v>
      </c>
      <c r="I12" s="8"/>
      <c r="J12" s="8">
        <f t="shared" si="2"/>
        <v>0</v>
      </c>
      <c r="K12" s="8">
        <f t="shared" si="3"/>
        <v>0</v>
      </c>
    </row>
    <row r="13" spans="1:11" x14ac:dyDescent="0.35">
      <c r="A13" s="35"/>
      <c r="B13" s="12" t="s">
        <v>22</v>
      </c>
      <c r="C13" s="62"/>
      <c r="D13" s="8"/>
      <c r="E13" s="8"/>
      <c r="F13" s="8">
        <f t="shared" si="0"/>
        <v>0</v>
      </c>
      <c r="G13" s="8"/>
      <c r="H13" s="8">
        <f t="shared" si="1"/>
        <v>0</v>
      </c>
      <c r="I13" s="8"/>
      <c r="J13" s="8">
        <f t="shared" si="2"/>
        <v>0</v>
      </c>
      <c r="K13" s="8">
        <f t="shared" si="3"/>
        <v>0</v>
      </c>
    </row>
    <row r="14" spans="1:11" x14ac:dyDescent="0.35">
      <c r="A14" s="35">
        <v>1</v>
      </c>
      <c r="B14" s="38" t="s">
        <v>67</v>
      </c>
      <c r="C14" s="62" t="s">
        <v>8</v>
      </c>
      <c r="D14" s="8">
        <v>62</v>
      </c>
      <c r="E14" s="41"/>
      <c r="F14" s="8">
        <f t="shared" si="0"/>
        <v>0</v>
      </c>
      <c r="G14" s="8"/>
      <c r="H14" s="8">
        <f t="shared" si="1"/>
        <v>0</v>
      </c>
      <c r="I14" s="41"/>
      <c r="J14" s="8">
        <f t="shared" si="2"/>
        <v>0</v>
      </c>
      <c r="K14" s="8">
        <f t="shared" si="3"/>
        <v>0</v>
      </c>
    </row>
    <row r="15" spans="1:11" x14ac:dyDescent="0.35">
      <c r="A15" s="39"/>
      <c r="B15" s="11" t="s">
        <v>68</v>
      </c>
      <c r="C15" s="62" t="s">
        <v>8</v>
      </c>
      <c r="D15" s="8">
        <f>D14*1.1</f>
        <v>68.2</v>
      </c>
      <c r="E15" s="8"/>
      <c r="F15" s="8">
        <f t="shared" si="0"/>
        <v>0</v>
      </c>
      <c r="G15" s="8"/>
      <c r="H15" s="8">
        <f t="shared" si="1"/>
        <v>0</v>
      </c>
      <c r="I15" s="8"/>
      <c r="J15" s="8">
        <f t="shared" si="2"/>
        <v>0</v>
      </c>
      <c r="K15" s="8">
        <f t="shared" si="3"/>
        <v>0</v>
      </c>
    </row>
    <row r="16" spans="1:11" x14ac:dyDescent="0.35">
      <c r="A16" s="39"/>
      <c r="B16" s="40" t="s">
        <v>69</v>
      </c>
      <c r="C16" s="62" t="s">
        <v>10</v>
      </c>
      <c r="D16" s="8">
        <f>D14*1.1</f>
        <v>68.2</v>
      </c>
      <c r="E16" s="8"/>
      <c r="F16" s="8">
        <f t="shared" si="0"/>
        <v>0</v>
      </c>
      <c r="G16" s="8"/>
      <c r="H16" s="8">
        <f t="shared" si="1"/>
        <v>0</v>
      </c>
      <c r="I16" s="8"/>
      <c r="J16" s="8">
        <f t="shared" si="2"/>
        <v>0</v>
      </c>
      <c r="K16" s="8">
        <f t="shared" si="3"/>
        <v>0</v>
      </c>
    </row>
    <row r="17" spans="1:11" x14ac:dyDescent="0.35">
      <c r="A17" s="39"/>
      <c r="B17" s="22" t="s">
        <v>70</v>
      </c>
      <c r="C17" s="62" t="s">
        <v>28</v>
      </c>
      <c r="D17" s="8">
        <f>D14*10</f>
        <v>620</v>
      </c>
      <c r="E17" s="8"/>
      <c r="F17" s="8">
        <f t="shared" si="0"/>
        <v>0</v>
      </c>
      <c r="G17" s="8"/>
      <c r="H17" s="8">
        <f t="shared" si="1"/>
        <v>0</v>
      </c>
      <c r="I17" s="8"/>
      <c r="J17" s="8">
        <f t="shared" si="2"/>
        <v>0</v>
      </c>
      <c r="K17" s="8">
        <f t="shared" si="3"/>
        <v>0</v>
      </c>
    </row>
    <row r="18" spans="1:11" x14ac:dyDescent="0.35">
      <c r="A18" s="39"/>
      <c r="B18" s="11" t="s">
        <v>11</v>
      </c>
      <c r="C18" s="62" t="s">
        <v>12</v>
      </c>
      <c r="D18" s="8">
        <f>D14*0.5</f>
        <v>31</v>
      </c>
      <c r="E18" s="8"/>
      <c r="F18" s="8">
        <f t="shared" si="0"/>
        <v>0</v>
      </c>
      <c r="G18" s="8"/>
      <c r="H18" s="8">
        <f t="shared" si="1"/>
        <v>0</v>
      </c>
      <c r="I18" s="8"/>
      <c r="J18" s="8">
        <f t="shared" si="2"/>
        <v>0</v>
      </c>
      <c r="K18" s="8">
        <f t="shared" si="3"/>
        <v>0</v>
      </c>
    </row>
    <row r="19" spans="1:11" x14ac:dyDescent="0.35">
      <c r="A19" s="35">
        <v>2</v>
      </c>
      <c r="B19" s="21" t="s">
        <v>71</v>
      </c>
      <c r="C19" s="64" t="s">
        <v>8</v>
      </c>
      <c r="D19" s="31">
        <v>250</v>
      </c>
      <c r="E19" s="8"/>
      <c r="F19" s="8">
        <f t="shared" si="0"/>
        <v>0</v>
      </c>
      <c r="G19" s="8"/>
      <c r="H19" s="8">
        <f t="shared" si="1"/>
        <v>0</v>
      </c>
      <c r="I19" s="8"/>
      <c r="J19" s="8">
        <f t="shared" si="2"/>
        <v>0</v>
      </c>
      <c r="K19" s="8">
        <f t="shared" si="3"/>
        <v>0</v>
      </c>
    </row>
    <row r="20" spans="1:11" x14ac:dyDescent="0.35">
      <c r="A20" s="35"/>
      <c r="B20" s="33" t="s">
        <v>33</v>
      </c>
      <c r="C20" s="62" t="s">
        <v>13</v>
      </c>
      <c r="D20" s="32">
        <f>0.7*45</f>
        <v>31.499999999999996</v>
      </c>
      <c r="E20" s="8"/>
      <c r="F20" s="8">
        <f t="shared" si="0"/>
        <v>0</v>
      </c>
      <c r="G20" s="8"/>
      <c r="H20" s="8">
        <f t="shared" si="1"/>
        <v>0</v>
      </c>
      <c r="I20" s="8"/>
      <c r="J20" s="8">
        <f t="shared" si="2"/>
        <v>0</v>
      </c>
      <c r="K20" s="8">
        <f t="shared" si="3"/>
        <v>0</v>
      </c>
    </row>
    <row r="21" spans="1:11" x14ac:dyDescent="0.35">
      <c r="A21" s="35"/>
      <c r="B21" s="22" t="s">
        <v>60</v>
      </c>
      <c r="C21" s="62" t="s">
        <v>13</v>
      </c>
      <c r="D21" s="32">
        <f>D19*0.35</f>
        <v>87.5</v>
      </c>
      <c r="E21" s="8"/>
      <c r="F21" s="8">
        <f t="shared" si="0"/>
        <v>0</v>
      </c>
      <c r="G21" s="8"/>
      <c r="H21" s="8">
        <f t="shared" si="1"/>
        <v>0</v>
      </c>
      <c r="I21" s="8"/>
      <c r="J21" s="8">
        <f t="shared" si="2"/>
        <v>0</v>
      </c>
      <c r="K21" s="8">
        <f t="shared" si="3"/>
        <v>0</v>
      </c>
    </row>
    <row r="22" spans="1:11" x14ac:dyDescent="0.35">
      <c r="A22" s="35"/>
      <c r="B22" s="22" t="s">
        <v>51</v>
      </c>
      <c r="C22" s="62" t="s">
        <v>13</v>
      </c>
      <c r="D22" s="32">
        <f>D19*0.15</f>
        <v>37.5</v>
      </c>
      <c r="E22" s="8"/>
      <c r="F22" s="8">
        <f t="shared" si="0"/>
        <v>0</v>
      </c>
      <c r="G22" s="8"/>
      <c r="H22" s="8">
        <f t="shared" si="1"/>
        <v>0</v>
      </c>
      <c r="I22" s="8"/>
      <c r="J22" s="8">
        <f t="shared" si="2"/>
        <v>0</v>
      </c>
      <c r="K22" s="8">
        <f t="shared" si="3"/>
        <v>0</v>
      </c>
    </row>
    <row r="23" spans="1:11" x14ac:dyDescent="0.35">
      <c r="A23" s="35"/>
      <c r="B23" s="33" t="s">
        <v>34</v>
      </c>
      <c r="C23" s="62" t="s">
        <v>8</v>
      </c>
      <c r="D23" s="8">
        <f>0.009*D19</f>
        <v>2.25</v>
      </c>
      <c r="E23" s="8"/>
      <c r="F23" s="8">
        <f t="shared" si="0"/>
        <v>0</v>
      </c>
      <c r="G23" s="8"/>
      <c r="H23" s="8">
        <f t="shared" si="1"/>
        <v>0</v>
      </c>
      <c r="I23" s="8"/>
      <c r="J23" s="8">
        <f t="shared" si="2"/>
        <v>0</v>
      </c>
      <c r="K23" s="8">
        <f t="shared" si="3"/>
        <v>0</v>
      </c>
    </row>
    <row r="24" spans="1:11" x14ac:dyDescent="0.35">
      <c r="A24" s="35"/>
      <c r="B24" s="33" t="s">
        <v>43</v>
      </c>
      <c r="C24" s="62" t="s">
        <v>10</v>
      </c>
      <c r="D24" s="32">
        <f>0.5*D19</f>
        <v>125</v>
      </c>
      <c r="E24" s="8"/>
      <c r="F24" s="8">
        <f t="shared" si="0"/>
        <v>0</v>
      </c>
      <c r="G24" s="8"/>
      <c r="H24" s="8">
        <f t="shared" si="1"/>
        <v>0</v>
      </c>
      <c r="I24" s="8"/>
      <c r="J24" s="8">
        <f t="shared" si="2"/>
        <v>0</v>
      </c>
      <c r="K24" s="8">
        <f t="shared" si="3"/>
        <v>0</v>
      </c>
    </row>
    <row r="25" spans="1:11" x14ac:dyDescent="0.35">
      <c r="A25" s="35"/>
      <c r="B25" s="33" t="s">
        <v>11</v>
      </c>
      <c r="C25" s="62" t="s">
        <v>12</v>
      </c>
      <c r="D25" s="8">
        <f>D19*0.01</f>
        <v>2.5</v>
      </c>
      <c r="E25" s="8"/>
      <c r="F25" s="8">
        <f t="shared" si="0"/>
        <v>0</v>
      </c>
      <c r="G25" s="8"/>
      <c r="H25" s="8">
        <f t="shared" si="1"/>
        <v>0</v>
      </c>
      <c r="I25" s="8"/>
      <c r="J25" s="8">
        <f t="shared" si="2"/>
        <v>0</v>
      </c>
      <c r="K25" s="8">
        <f t="shared" si="3"/>
        <v>0</v>
      </c>
    </row>
    <row r="26" spans="1:11" x14ac:dyDescent="0.35">
      <c r="A26" s="35">
        <v>3</v>
      </c>
      <c r="B26" s="14" t="s">
        <v>35</v>
      </c>
      <c r="C26" s="64" t="s">
        <v>10</v>
      </c>
      <c r="D26" s="31">
        <v>110</v>
      </c>
      <c r="E26" s="8"/>
      <c r="F26" s="8">
        <f t="shared" si="0"/>
        <v>0</v>
      </c>
      <c r="G26" s="8"/>
      <c r="H26" s="8">
        <f t="shared" si="1"/>
        <v>0</v>
      </c>
      <c r="I26" s="8"/>
      <c r="J26" s="8">
        <f t="shared" si="2"/>
        <v>0</v>
      </c>
      <c r="K26" s="8">
        <f t="shared" si="3"/>
        <v>0</v>
      </c>
    </row>
    <row r="27" spans="1:11" x14ac:dyDescent="0.35">
      <c r="A27" s="35"/>
      <c r="B27" s="7" t="s">
        <v>36</v>
      </c>
      <c r="C27" s="62" t="s">
        <v>10</v>
      </c>
      <c r="D27" s="8">
        <f>1.03*D26</f>
        <v>113.3</v>
      </c>
      <c r="E27" s="8"/>
      <c r="F27" s="8">
        <f t="shared" si="0"/>
        <v>0</v>
      </c>
      <c r="G27" s="8"/>
      <c r="H27" s="8">
        <f t="shared" si="1"/>
        <v>0</v>
      </c>
      <c r="I27" s="8"/>
      <c r="J27" s="8">
        <f t="shared" si="2"/>
        <v>0</v>
      </c>
      <c r="K27" s="8">
        <f t="shared" si="3"/>
        <v>0</v>
      </c>
    </row>
    <row r="28" spans="1:11" x14ac:dyDescent="0.35">
      <c r="A28" s="35"/>
      <c r="B28" s="7" t="s">
        <v>38</v>
      </c>
      <c r="C28" s="62" t="s">
        <v>28</v>
      </c>
      <c r="D28" s="8">
        <f>D26*4</f>
        <v>440</v>
      </c>
      <c r="E28" s="8"/>
      <c r="F28" s="8">
        <f t="shared" si="0"/>
        <v>0</v>
      </c>
      <c r="G28" s="8"/>
      <c r="H28" s="8">
        <f t="shared" si="1"/>
        <v>0</v>
      </c>
      <c r="I28" s="8"/>
      <c r="J28" s="8">
        <f t="shared" si="2"/>
        <v>0</v>
      </c>
      <c r="K28" s="8">
        <f t="shared" si="3"/>
        <v>0</v>
      </c>
    </row>
    <row r="29" spans="1:11" x14ac:dyDescent="0.35">
      <c r="A29" s="35"/>
      <c r="B29" s="7" t="s">
        <v>37</v>
      </c>
      <c r="C29" s="62" t="s">
        <v>28</v>
      </c>
      <c r="D29" s="8">
        <v>15</v>
      </c>
      <c r="E29" s="8"/>
      <c r="F29" s="8">
        <f t="shared" si="0"/>
        <v>0</v>
      </c>
      <c r="G29" s="8"/>
      <c r="H29" s="8">
        <f t="shared" si="1"/>
        <v>0</v>
      </c>
      <c r="I29" s="8"/>
      <c r="J29" s="8">
        <f t="shared" si="2"/>
        <v>0</v>
      </c>
      <c r="K29" s="8">
        <f t="shared" si="3"/>
        <v>0</v>
      </c>
    </row>
    <row r="30" spans="1:11" x14ac:dyDescent="0.35">
      <c r="A30" s="35"/>
      <c r="B30" s="7" t="s">
        <v>11</v>
      </c>
      <c r="C30" s="62" t="s">
        <v>12</v>
      </c>
      <c r="D30" s="8">
        <f>D26*0.03</f>
        <v>3.3</v>
      </c>
      <c r="E30" s="8"/>
      <c r="F30" s="8">
        <f t="shared" si="0"/>
        <v>0</v>
      </c>
      <c r="G30" s="8"/>
      <c r="H30" s="8">
        <f t="shared" si="1"/>
        <v>0</v>
      </c>
      <c r="I30" s="8"/>
      <c r="J30" s="8">
        <f t="shared" si="2"/>
        <v>0</v>
      </c>
      <c r="K30" s="8">
        <f t="shared" si="3"/>
        <v>0</v>
      </c>
    </row>
    <row r="31" spans="1:11" x14ac:dyDescent="0.35">
      <c r="A31" s="23"/>
      <c r="B31" s="9" t="s">
        <v>6</v>
      </c>
      <c r="C31" s="62"/>
      <c r="D31" s="8"/>
      <c r="E31" s="8"/>
      <c r="F31" s="8">
        <f>SUM(F9:F30)</f>
        <v>0</v>
      </c>
      <c r="G31" s="8"/>
      <c r="H31" s="8">
        <f>SUM(H9:H30)</f>
        <v>0</v>
      </c>
      <c r="I31" s="8"/>
      <c r="J31" s="8">
        <f>SUM(J9:J30)</f>
        <v>0</v>
      </c>
      <c r="K31" s="8">
        <f>SUM(K9:K30)</f>
        <v>0</v>
      </c>
    </row>
    <row r="32" spans="1:11" x14ac:dyDescent="0.35">
      <c r="A32" s="10"/>
      <c r="B32" s="15" t="s">
        <v>14</v>
      </c>
      <c r="C32" s="68" t="s">
        <v>134</v>
      </c>
      <c r="D32" s="18"/>
      <c r="E32" s="17"/>
      <c r="F32" s="18"/>
      <c r="G32" s="18"/>
      <c r="H32" s="18"/>
      <c r="I32" s="18"/>
      <c r="J32" s="17"/>
      <c r="K32" s="18" t="e">
        <f>K31*C32</f>
        <v>#VALUE!</v>
      </c>
    </row>
    <row r="33" spans="1:11" x14ac:dyDescent="0.35">
      <c r="A33" s="10"/>
      <c r="B33" s="20" t="s">
        <v>6</v>
      </c>
      <c r="C33" s="61"/>
      <c r="D33" s="18"/>
      <c r="E33" s="17"/>
      <c r="F33" s="17"/>
      <c r="G33" s="18"/>
      <c r="H33" s="18"/>
      <c r="I33" s="18"/>
      <c r="J33" s="17"/>
      <c r="K33" s="18" t="e">
        <f>K32+K31</f>
        <v>#VALUE!</v>
      </c>
    </row>
    <row r="34" spans="1:11" x14ac:dyDescent="0.35">
      <c r="A34" s="10"/>
      <c r="B34" s="15" t="s">
        <v>15</v>
      </c>
      <c r="C34" s="68" t="s">
        <v>134</v>
      </c>
      <c r="D34" s="18"/>
      <c r="E34" s="17"/>
      <c r="F34" s="17"/>
      <c r="G34" s="18"/>
      <c r="H34" s="18"/>
      <c r="I34" s="18"/>
      <c r="J34" s="17"/>
      <c r="K34" s="18" t="e">
        <f>K33*C34</f>
        <v>#VALUE!</v>
      </c>
    </row>
    <row r="35" spans="1:11" x14ac:dyDescent="0.35">
      <c r="A35" s="10"/>
      <c r="B35" s="20" t="s">
        <v>6</v>
      </c>
      <c r="C35" s="61"/>
      <c r="D35" s="18"/>
      <c r="E35" s="17"/>
      <c r="F35" s="17"/>
      <c r="G35" s="18"/>
      <c r="H35" s="18"/>
      <c r="I35" s="18"/>
      <c r="J35" s="17"/>
      <c r="K35" s="18" t="e">
        <f>SUM(K33:K34)</f>
        <v>#VALUE!</v>
      </c>
    </row>
    <row r="36" spans="1:11" x14ac:dyDescent="0.35">
      <c r="A36" s="10"/>
      <c r="B36" s="15" t="s">
        <v>16</v>
      </c>
      <c r="C36" s="68" t="s">
        <v>134</v>
      </c>
      <c r="D36" s="18"/>
      <c r="E36" s="17"/>
      <c r="F36" s="17"/>
      <c r="G36" s="18"/>
      <c r="H36" s="18"/>
      <c r="I36" s="18"/>
      <c r="J36" s="17"/>
      <c r="K36" s="18" t="e">
        <f>K35*C36</f>
        <v>#VALUE!</v>
      </c>
    </row>
    <row r="37" spans="1:11" x14ac:dyDescent="0.35">
      <c r="A37" s="16"/>
      <c r="B37" s="20" t="s">
        <v>6</v>
      </c>
      <c r="C37" s="61"/>
      <c r="D37" s="18"/>
      <c r="E37" s="17"/>
      <c r="F37" s="17"/>
      <c r="G37" s="18"/>
      <c r="H37" s="18"/>
      <c r="I37" s="18"/>
      <c r="J37" s="17"/>
      <c r="K37" s="18" t="e">
        <f>SUM(K35:K36)</f>
        <v>#VALUE!</v>
      </c>
    </row>
    <row r="38" spans="1:11" x14ac:dyDescent="0.35">
      <c r="A38" s="16"/>
      <c r="B38" s="15" t="s">
        <v>19</v>
      </c>
      <c r="C38" s="68" t="s">
        <v>134</v>
      </c>
      <c r="D38" s="18"/>
      <c r="E38" s="17"/>
      <c r="F38" s="17"/>
      <c r="G38" s="18"/>
      <c r="H38" s="18"/>
      <c r="I38" s="18"/>
      <c r="J38" s="17"/>
      <c r="K38" s="18" t="e">
        <f>K37*C38</f>
        <v>#VALUE!</v>
      </c>
    </row>
    <row r="39" spans="1:11" x14ac:dyDescent="0.35">
      <c r="A39" s="16"/>
      <c r="B39" s="15" t="s">
        <v>29</v>
      </c>
      <c r="C39" s="68" t="s">
        <v>134</v>
      </c>
      <c r="D39" s="18"/>
      <c r="E39" s="17"/>
      <c r="F39" s="17"/>
      <c r="G39" s="18"/>
      <c r="H39" s="18"/>
      <c r="I39" s="18"/>
      <c r="J39" s="17"/>
      <c r="K39" s="18" t="e">
        <f>H31*C39</f>
        <v>#VALUE!</v>
      </c>
    </row>
    <row r="40" spans="1:11" x14ac:dyDescent="0.35">
      <c r="A40" s="16"/>
      <c r="B40" s="20" t="s">
        <v>6</v>
      </c>
      <c r="C40" s="61"/>
      <c r="D40" s="18"/>
      <c r="E40" s="17"/>
      <c r="F40" s="17"/>
      <c r="G40" s="18"/>
      <c r="H40" s="18"/>
      <c r="I40" s="18"/>
      <c r="J40" s="17"/>
      <c r="K40" s="18" t="e">
        <f>K39+K38+K37</f>
        <v>#VALUE!</v>
      </c>
    </row>
    <row r="41" spans="1:11" x14ac:dyDescent="0.35">
      <c r="A41" s="10"/>
      <c r="B41" s="10" t="s">
        <v>17</v>
      </c>
      <c r="C41" s="68">
        <v>0.18</v>
      </c>
      <c r="D41" s="18"/>
      <c r="E41" s="17"/>
      <c r="F41" s="17"/>
      <c r="G41" s="17"/>
      <c r="H41" s="17"/>
      <c r="I41" s="17"/>
      <c r="J41" s="17"/>
      <c r="K41" s="18" t="e">
        <f>K40*C41</f>
        <v>#VALUE!</v>
      </c>
    </row>
    <row r="42" spans="1:11" x14ac:dyDescent="0.35">
      <c r="A42" s="9"/>
      <c r="B42" s="13" t="s">
        <v>18</v>
      </c>
      <c r="C42" s="6"/>
      <c r="D42" s="9"/>
      <c r="E42" s="9"/>
      <c r="F42" s="9"/>
      <c r="G42" s="9"/>
      <c r="H42" s="9"/>
      <c r="I42" s="9"/>
      <c r="J42" s="9"/>
      <c r="K42" s="28" t="e">
        <f>K41+K40</f>
        <v>#VALUE!</v>
      </c>
    </row>
  </sheetData>
  <mergeCells count="13">
    <mergeCell ref="B2:K2"/>
    <mergeCell ref="A3:K3"/>
    <mergeCell ref="E4:H4"/>
    <mergeCell ref="A1:K1"/>
    <mergeCell ref="I4:K4"/>
    <mergeCell ref="I5:J5"/>
    <mergeCell ref="K5:K6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tabSelected="1" zoomScale="79" workbookViewId="0">
      <selection activeCell="B4" sqref="B4"/>
    </sheetView>
  </sheetViews>
  <sheetFormatPr defaultRowHeight="14.5" x14ac:dyDescent="0.35"/>
  <cols>
    <col min="1" max="1" width="3.1796875" customWidth="1"/>
    <col min="2" max="2" width="55.26953125" customWidth="1"/>
    <col min="4" max="4" width="10.54296875" customWidth="1"/>
    <col min="11" max="11" width="13.81640625" customWidth="1"/>
  </cols>
  <sheetData>
    <row r="1" spans="1:11" ht="18" customHeight="1" x14ac:dyDescent="0.35">
      <c r="A1" s="126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x14ac:dyDescent="0.35">
      <c r="A2" s="43"/>
      <c r="B2" s="122" t="s">
        <v>58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35">
      <c r="A3" s="123" t="s">
        <v>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x14ac:dyDescent="0.35">
      <c r="A4" s="44"/>
      <c r="B4" s="45"/>
      <c r="C4" s="46"/>
      <c r="D4" s="46"/>
      <c r="E4" s="109" t="s">
        <v>23</v>
      </c>
      <c r="F4" s="109"/>
      <c r="G4" s="109"/>
      <c r="H4" s="109"/>
      <c r="I4" s="111" t="e">
        <f>K46</f>
        <v>#VALUE!</v>
      </c>
      <c r="J4" s="111"/>
      <c r="K4" s="111"/>
    </row>
    <row r="5" spans="1:11" x14ac:dyDescent="0.35">
      <c r="A5" s="114" t="s">
        <v>27</v>
      </c>
      <c r="B5" s="114" t="s">
        <v>0</v>
      </c>
      <c r="C5" s="114" t="s">
        <v>1</v>
      </c>
      <c r="D5" s="118" t="s">
        <v>2</v>
      </c>
      <c r="E5" s="120" t="s">
        <v>3</v>
      </c>
      <c r="F5" s="121"/>
      <c r="G5" s="120" t="s">
        <v>4</v>
      </c>
      <c r="H5" s="121"/>
      <c r="I5" s="112" t="s">
        <v>5</v>
      </c>
      <c r="J5" s="113"/>
      <c r="K5" s="114" t="s">
        <v>6</v>
      </c>
    </row>
    <row r="6" spans="1:11" x14ac:dyDescent="0.35">
      <c r="A6" s="115"/>
      <c r="B6" s="115"/>
      <c r="C6" s="115"/>
      <c r="D6" s="119"/>
      <c r="E6" s="61" t="s">
        <v>7</v>
      </c>
      <c r="F6" s="61" t="s">
        <v>6</v>
      </c>
      <c r="G6" s="61" t="s">
        <v>7</v>
      </c>
      <c r="H6" s="61" t="s">
        <v>6</v>
      </c>
      <c r="I6" s="61" t="s">
        <v>7</v>
      </c>
      <c r="J6" s="61" t="s">
        <v>6</v>
      </c>
      <c r="K6" s="115"/>
    </row>
    <row r="7" spans="1:11" x14ac:dyDescent="0.35">
      <c r="A7" s="62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1" x14ac:dyDescent="0.35">
      <c r="A8" s="9"/>
      <c r="B8" s="12" t="s">
        <v>21</v>
      </c>
      <c r="C8" s="67"/>
      <c r="D8" s="19"/>
      <c r="E8" s="19"/>
      <c r="F8" s="19"/>
      <c r="G8" s="19"/>
      <c r="H8" s="19"/>
      <c r="I8" s="19"/>
      <c r="J8" s="19"/>
      <c r="K8" s="19"/>
    </row>
    <row r="9" spans="1:11" x14ac:dyDescent="0.35">
      <c r="A9" s="35">
        <v>1</v>
      </c>
      <c r="B9" s="49" t="s">
        <v>57</v>
      </c>
      <c r="C9" s="62" t="s">
        <v>104</v>
      </c>
      <c r="D9" s="94">
        <v>70</v>
      </c>
      <c r="E9" s="41"/>
      <c r="F9" s="41">
        <f t="shared" ref="F9:F34" si="0">E9*D9</f>
        <v>0</v>
      </c>
      <c r="G9" s="41"/>
      <c r="H9" s="41">
        <f>G9*D9</f>
        <v>0</v>
      </c>
      <c r="I9" s="41"/>
      <c r="J9" s="41">
        <f>I9*D9</f>
        <v>0</v>
      </c>
      <c r="K9" s="41">
        <f>J9+H9+F9</f>
        <v>0</v>
      </c>
    </row>
    <row r="10" spans="1:11" x14ac:dyDescent="0.35">
      <c r="A10" s="35"/>
      <c r="B10" s="47" t="s">
        <v>91</v>
      </c>
      <c r="C10" s="62"/>
      <c r="D10" s="41"/>
      <c r="E10" s="41"/>
      <c r="F10" s="41">
        <f t="shared" si="0"/>
        <v>0</v>
      </c>
      <c r="G10" s="41"/>
      <c r="H10" s="41">
        <f t="shared" ref="H10:H34" si="1">G10*D10</f>
        <v>0</v>
      </c>
      <c r="I10" s="41"/>
      <c r="J10" s="41">
        <f t="shared" ref="J10:J34" si="2">I10*D10</f>
        <v>0</v>
      </c>
      <c r="K10" s="41">
        <f t="shared" ref="K10:K34" si="3">J10+H10+F10</f>
        <v>0</v>
      </c>
    </row>
    <row r="11" spans="1:11" x14ac:dyDescent="0.35">
      <c r="A11" s="35">
        <v>1</v>
      </c>
      <c r="B11" s="56" t="s">
        <v>59</v>
      </c>
      <c r="C11" s="64" t="s">
        <v>8</v>
      </c>
      <c r="D11" s="41">
        <v>410</v>
      </c>
      <c r="E11" s="41"/>
      <c r="F11" s="41">
        <f t="shared" si="0"/>
        <v>0</v>
      </c>
      <c r="G11" s="41"/>
      <c r="H11" s="41">
        <f t="shared" si="1"/>
        <v>0</v>
      </c>
      <c r="I11" s="41"/>
      <c r="J11" s="41">
        <f t="shared" si="2"/>
        <v>0</v>
      </c>
      <c r="K11" s="41">
        <f t="shared" si="3"/>
        <v>0</v>
      </c>
    </row>
    <row r="12" spans="1:11" ht="17.25" customHeight="1" x14ac:dyDescent="0.35">
      <c r="A12" s="35"/>
      <c r="B12" s="87" t="s">
        <v>33</v>
      </c>
      <c r="C12" s="62" t="s">
        <v>13</v>
      </c>
      <c r="D12" s="94">
        <f>0.7*70</f>
        <v>49</v>
      </c>
      <c r="E12" s="41"/>
      <c r="F12" s="41">
        <f t="shared" si="0"/>
        <v>0</v>
      </c>
      <c r="G12" s="41"/>
      <c r="H12" s="41">
        <f t="shared" si="1"/>
        <v>0</v>
      </c>
      <c r="I12" s="41"/>
      <c r="J12" s="41">
        <f t="shared" si="2"/>
        <v>0</v>
      </c>
      <c r="K12" s="41">
        <f t="shared" si="3"/>
        <v>0</v>
      </c>
    </row>
    <row r="13" spans="1:11" ht="17.25" customHeight="1" x14ac:dyDescent="0.35">
      <c r="A13" s="35"/>
      <c r="B13" s="49" t="s">
        <v>60</v>
      </c>
      <c r="C13" s="62" t="s">
        <v>13</v>
      </c>
      <c r="D13" s="94">
        <f>D11*0.35</f>
        <v>143.5</v>
      </c>
      <c r="E13" s="41"/>
      <c r="F13" s="41">
        <f t="shared" si="0"/>
        <v>0</v>
      </c>
      <c r="G13" s="41"/>
      <c r="H13" s="41">
        <f t="shared" si="1"/>
        <v>0</v>
      </c>
      <c r="I13" s="41"/>
      <c r="J13" s="41">
        <f t="shared" si="2"/>
        <v>0</v>
      </c>
      <c r="K13" s="41">
        <f t="shared" si="3"/>
        <v>0</v>
      </c>
    </row>
    <row r="14" spans="1:11" ht="17.25" customHeight="1" x14ac:dyDescent="0.35">
      <c r="A14" s="35"/>
      <c r="B14" s="49" t="s">
        <v>51</v>
      </c>
      <c r="C14" s="62" t="s">
        <v>13</v>
      </c>
      <c r="D14" s="94">
        <f>D11*0.15</f>
        <v>61.5</v>
      </c>
      <c r="E14" s="41"/>
      <c r="F14" s="41">
        <f t="shared" si="0"/>
        <v>0</v>
      </c>
      <c r="G14" s="41"/>
      <c r="H14" s="41">
        <f t="shared" si="1"/>
        <v>0</v>
      </c>
      <c r="I14" s="41"/>
      <c r="J14" s="41">
        <f t="shared" si="2"/>
        <v>0</v>
      </c>
      <c r="K14" s="41">
        <f t="shared" si="3"/>
        <v>0</v>
      </c>
    </row>
    <row r="15" spans="1:11" ht="17.25" customHeight="1" x14ac:dyDescent="0.35">
      <c r="A15" s="35"/>
      <c r="B15" s="87" t="s">
        <v>34</v>
      </c>
      <c r="C15" s="62" t="s">
        <v>8</v>
      </c>
      <c r="D15" s="41">
        <f>0.009*D11</f>
        <v>3.6899999999999995</v>
      </c>
      <c r="E15" s="41"/>
      <c r="F15" s="41">
        <f t="shared" si="0"/>
        <v>0</v>
      </c>
      <c r="G15" s="41"/>
      <c r="H15" s="41">
        <f t="shared" si="1"/>
        <v>0</v>
      </c>
      <c r="I15" s="41"/>
      <c r="J15" s="41">
        <f t="shared" si="2"/>
        <v>0</v>
      </c>
      <c r="K15" s="41">
        <f t="shared" si="3"/>
        <v>0</v>
      </c>
    </row>
    <row r="16" spans="1:11" ht="17.25" customHeight="1" x14ac:dyDescent="0.35">
      <c r="A16" s="35"/>
      <c r="B16" s="87" t="s">
        <v>43</v>
      </c>
      <c r="C16" s="62" t="s">
        <v>10</v>
      </c>
      <c r="D16" s="94">
        <f>0.5*D11</f>
        <v>205</v>
      </c>
      <c r="E16" s="41"/>
      <c r="F16" s="41">
        <f t="shared" si="0"/>
        <v>0</v>
      </c>
      <c r="G16" s="41"/>
      <c r="H16" s="41">
        <f t="shared" si="1"/>
        <v>0</v>
      </c>
      <c r="I16" s="41"/>
      <c r="J16" s="41">
        <f t="shared" si="2"/>
        <v>0</v>
      </c>
      <c r="K16" s="41">
        <f t="shared" si="3"/>
        <v>0</v>
      </c>
    </row>
    <row r="17" spans="1:11" ht="17.25" customHeight="1" x14ac:dyDescent="0.35">
      <c r="A17" s="35"/>
      <c r="B17" s="87" t="s">
        <v>11</v>
      </c>
      <c r="C17" s="62" t="s">
        <v>12</v>
      </c>
      <c r="D17" s="41">
        <f>D11*0.01</f>
        <v>4.0999999999999996</v>
      </c>
      <c r="E17" s="41"/>
      <c r="F17" s="41">
        <f t="shared" si="0"/>
        <v>0</v>
      </c>
      <c r="G17" s="41"/>
      <c r="H17" s="41">
        <f t="shared" si="1"/>
        <v>0</v>
      </c>
      <c r="I17" s="41"/>
      <c r="J17" s="41">
        <f t="shared" si="2"/>
        <v>0</v>
      </c>
      <c r="K17" s="41">
        <f t="shared" si="3"/>
        <v>0</v>
      </c>
    </row>
    <row r="18" spans="1:11" ht="36" x14ac:dyDescent="0.35">
      <c r="A18" s="36">
        <v>2</v>
      </c>
      <c r="B18" s="54" t="s">
        <v>62</v>
      </c>
      <c r="C18" s="64" t="s">
        <v>9</v>
      </c>
      <c r="D18" s="41">
        <v>1</v>
      </c>
      <c r="E18" s="41"/>
      <c r="F18" s="41">
        <f t="shared" si="0"/>
        <v>0</v>
      </c>
      <c r="G18" s="41"/>
      <c r="H18" s="41">
        <f t="shared" si="1"/>
        <v>0</v>
      </c>
      <c r="I18" s="41"/>
      <c r="J18" s="41">
        <f t="shared" si="2"/>
        <v>0</v>
      </c>
      <c r="K18" s="41">
        <f t="shared" si="3"/>
        <v>0</v>
      </c>
    </row>
    <row r="19" spans="1:11" x14ac:dyDescent="0.35">
      <c r="A19" s="36"/>
      <c r="B19" s="49" t="s">
        <v>116</v>
      </c>
      <c r="C19" s="64" t="s">
        <v>13</v>
      </c>
      <c r="D19" s="41">
        <f>D18*0.4</f>
        <v>0.4</v>
      </c>
      <c r="E19" s="41"/>
      <c r="F19" s="41">
        <f t="shared" si="0"/>
        <v>0</v>
      </c>
      <c r="G19" s="41"/>
      <c r="H19" s="41">
        <f t="shared" si="1"/>
        <v>0</v>
      </c>
      <c r="I19" s="41"/>
      <c r="J19" s="41">
        <f t="shared" si="2"/>
        <v>0</v>
      </c>
      <c r="K19" s="41">
        <f t="shared" si="3"/>
        <v>0</v>
      </c>
    </row>
    <row r="20" spans="1:11" x14ac:dyDescent="0.35">
      <c r="A20" s="36"/>
      <c r="B20" s="49" t="s">
        <v>100</v>
      </c>
      <c r="C20" s="62" t="s">
        <v>8</v>
      </c>
      <c r="D20" s="41">
        <f>D18*0.04</f>
        <v>0.04</v>
      </c>
      <c r="E20" s="41"/>
      <c r="F20" s="41">
        <f t="shared" si="0"/>
        <v>0</v>
      </c>
      <c r="G20" s="41"/>
      <c r="H20" s="41">
        <f t="shared" si="1"/>
        <v>0</v>
      </c>
      <c r="I20" s="41"/>
      <c r="J20" s="41">
        <f t="shared" si="2"/>
        <v>0</v>
      </c>
      <c r="K20" s="41">
        <f t="shared" si="3"/>
        <v>0</v>
      </c>
    </row>
    <row r="21" spans="1:11" x14ac:dyDescent="0.35">
      <c r="A21" s="36"/>
      <c r="B21" s="88" t="s">
        <v>11</v>
      </c>
      <c r="C21" s="64" t="s">
        <v>12</v>
      </c>
      <c r="D21" s="41">
        <f>D18*1</f>
        <v>1</v>
      </c>
      <c r="E21" s="41"/>
      <c r="F21" s="41">
        <f t="shared" si="0"/>
        <v>0</v>
      </c>
      <c r="G21" s="41"/>
      <c r="H21" s="41">
        <f t="shared" si="1"/>
        <v>0</v>
      </c>
      <c r="I21" s="41"/>
      <c r="J21" s="41">
        <f t="shared" si="2"/>
        <v>0</v>
      </c>
      <c r="K21" s="41">
        <f t="shared" si="3"/>
        <v>0</v>
      </c>
    </row>
    <row r="22" spans="1:11" ht="24" x14ac:dyDescent="0.35">
      <c r="A22" s="53">
        <v>3</v>
      </c>
      <c r="B22" s="54" t="s">
        <v>99</v>
      </c>
      <c r="C22" s="62" t="s">
        <v>8</v>
      </c>
      <c r="D22" s="41">
        <v>40</v>
      </c>
      <c r="E22" s="41"/>
      <c r="F22" s="41">
        <f t="shared" si="0"/>
        <v>0</v>
      </c>
      <c r="G22" s="41"/>
      <c r="H22" s="41">
        <f t="shared" si="1"/>
        <v>0</v>
      </c>
      <c r="I22" s="41"/>
      <c r="J22" s="41">
        <f t="shared" si="2"/>
        <v>0</v>
      </c>
      <c r="K22" s="41">
        <f t="shared" si="3"/>
        <v>0</v>
      </c>
    </row>
    <row r="23" spans="1:11" x14ac:dyDescent="0.35">
      <c r="A23" s="53"/>
      <c r="B23" s="49" t="s">
        <v>98</v>
      </c>
      <c r="C23" s="62" t="s">
        <v>13</v>
      </c>
      <c r="D23" s="41">
        <f>D22*0.4</f>
        <v>16</v>
      </c>
      <c r="E23" s="41"/>
      <c r="F23" s="41">
        <f t="shared" si="0"/>
        <v>0</v>
      </c>
      <c r="G23" s="41"/>
      <c r="H23" s="41">
        <f t="shared" si="1"/>
        <v>0</v>
      </c>
      <c r="I23" s="41"/>
      <c r="J23" s="41">
        <f t="shared" si="2"/>
        <v>0</v>
      </c>
      <c r="K23" s="41">
        <f t="shared" si="3"/>
        <v>0</v>
      </c>
    </row>
    <row r="24" spans="1:11" x14ac:dyDescent="0.35">
      <c r="A24" s="53"/>
      <c r="B24" s="49" t="s">
        <v>100</v>
      </c>
      <c r="C24" s="62" t="s">
        <v>8</v>
      </c>
      <c r="D24" s="41">
        <f>D22*0.04</f>
        <v>1.6</v>
      </c>
      <c r="E24" s="41"/>
      <c r="F24" s="41">
        <f t="shared" si="0"/>
        <v>0</v>
      </c>
      <c r="G24" s="41"/>
      <c r="H24" s="41">
        <f t="shared" si="1"/>
        <v>0</v>
      </c>
      <c r="I24" s="41"/>
      <c r="J24" s="41">
        <f t="shared" si="2"/>
        <v>0</v>
      </c>
      <c r="K24" s="41">
        <f t="shared" si="3"/>
        <v>0</v>
      </c>
    </row>
    <row r="25" spans="1:11" x14ac:dyDescent="0.35">
      <c r="A25" s="53"/>
      <c r="B25" s="49" t="s">
        <v>11</v>
      </c>
      <c r="C25" s="64" t="s">
        <v>12</v>
      </c>
      <c r="D25" s="41">
        <f>D22*0.1</f>
        <v>4</v>
      </c>
      <c r="E25" s="41"/>
      <c r="F25" s="41">
        <f t="shared" si="0"/>
        <v>0</v>
      </c>
      <c r="G25" s="41"/>
      <c r="H25" s="41">
        <f t="shared" si="1"/>
        <v>0</v>
      </c>
      <c r="I25" s="41"/>
      <c r="J25" s="41">
        <f t="shared" si="2"/>
        <v>0</v>
      </c>
      <c r="K25" s="41">
        <f t="shared" si="3"/>
        <v>0</v>
      </c>
    </row>
    <row r="26" spans="1:11" ht="24.5" x14ac:dyDescent="0.35">
      <c r="A26" s="36">
        <v>5</v>
      </c>
      <c r="B26" s="90" t="s">
        <v>114</v>
      </c>
      <c r="C26" s="62" t="s">
        <v>10</v>
      </c>
      <c r="D26" s="41">
        <v>84</v>
      </c>
      <c r="E26" s="41"/>
      <c r="F26" s="41">
        <f t="shared" si="0"/>
        <v>0</v>
      </c>
      <c r="G26" s="41"/>
      <c r="H26" s="41">
        <f t="shared" si="1"/>
        <v>0</v>
      </c>
      <c r="I26" s="41"/>
      <c r="J26" s="41">
        <f t="shared" si="2"/>
        <v>0</v>
      </c>
      <c r="K26" s="41">
        <f t="shared" si="3"/>
        <v>0</v>
      </c>
    </row>
    <row r="27" spans="1:11" x14ac:dyDescent="0.35">
      <c r="A27" s="36"/>
      <c r="B27" s="55" t="s">
        <v>61</v>
      </c>
      <c r="C27" s="62" t="s">
        <v>10</v>
      </c>
      <c r="D27" s="94">
        <f>D26*1.1</f>
        <v>92.4</v>
      </c>
      <c r="E27" s="41"/>
      <c r="F27" s="41">
        <f t="shared" si="0"/>
        <v>0</v>
      </c>
      <c r="G27" s="41"/>
      <c r="H27" s="41">
        <f t="shared" si="1"/>
        <v>0</v>
      </c>
      <c r="I27" s="41"/>
      <c r="J27" s="41">
        <f t="shared" si="2"/>
        <v>0</v>
      </c>
      <c r="K27" s="41">
        <f t="shared" si="3"/>
        <v>0</v>
      </c>
    </row>
    <row r="28" spans="1:11" x14ac:dyDescent="0.35">
      <c r="A28" s="36"/>
      <c r="B28" s="91" t="s">
        <v>48</v>
      </c>
      <c r="C28" s="62" t="s">
        <v>28</v>
      </c>
      <c r="D28" s="94">
        <v>12</v>
      </c>
      <c r="E28" s="41"/>
      <c r="F28" s="41">
        <f t="shared" si="0"/>
        <v>0</v>
      </c>
      <c r="G28" s="41"/>
      <c r="H28" s="41">
        <f t="shared" si="1"/>
        <v>0</v>
      </c>
      <c r="I28" s="41"/>
      <c r="J28" s="41">
        <f t="shared" si="2"/>
        <v>0</v>
      </c>
      <c r="K28" s="41">
        <f t="shared" si="3"/>
        <v>0</v>
      </c>
    </row>
    <row r="29" spans="1:11" x14ac:dyDescent="0.35">
      <c r="A29" s="35">
        <v>6</v>
      </c>
      <c r="B29" s="92" t="s">
        <v>35</v>
      </c>
      <c r="C29" s="64" t="s">
        <v>10</v>
      </c>
      <c r="D29" s="41">
        <v>205</v>
      </c>
      <c r="E29" s="41"/>
      <c r="F29" s="41">
        <f t="shared" si="0"/>
        <v>0</v>
      </c>
      <c r="G29" s="41"/>
      <c r="H29" s="41">
        <f t="shared" si="1"/>
        <v>0</v>
      </c>
      <c r="I29" s="41"/>
      <c r="J29" s="41">
        <f t="shared" si="2"/>
        <v>0</v>
      </c>
      <c r="K29" s="41">
        <f t="shared" si="3"/>
        <v>0</v>
      </c>
    </row>
    <row r="30" spans="1:11" x14ac:dyDescent="0.35">
      <c r="A30" s="35"/>
      <c r="B30" s="91" t="s">
        <v>36</v>
      </c>
      <c r="C30" s="62" t="s">
        <v>10</v>
      </c>
      <c r="D30" s="41">
        <f>1.03*D29</f>
        <v>211.15</v>
      </c>
      <c r="E30" s="41"/>
      <c r="F30" s="41">
        <f t="shared" si="0"/>
        <v>0</v>
      </c>
      <c r="G30" s="41"/>
      <c r="H30" s="41">
        <f t="shared" si="1"/>
        <v>0</v>
      </c>
      <c r="I30" s="41"/>
      <c r="J30" s="41">
        <f t="shared" si="2"/>
        <v>0</v>
      </c>
      <c r="K30" s="41">
        <f t="shared" si="3"/>
        <v>0</v>
      </c>
    </row>
    <row r="31" spans="1:11" x14ac:dyDescent="0.35">
      <c r="A31" s="35"/>
      <c r="B31" s="91" t="s">
        <v>38</v>
      </c>
      <c r="C31" s="62" t="s">
        <v>28</v>
      </c>
      <c r="D31" s="41">
        <f>D29*4</f>
        <v>820</v>
      </c>
      <c r="E31" s="41"/>
      <c r="F31" s="41">
        <f t="shared" si="0"/>
        <v>0</v>
      </c>
      <c r="G31" s="41"/>
      <c r="H31" s="41">
        <f t="shared" si="1"/>
        <v>0</v>
      </c>
      <c r="I31" s="41"/>
      <c r="J31" s="41">
        <f t="shared" si="2"/>
        <v>0</v>
      </c>
      <c r="K31" s="41">
        <f t="shared" si="3"/>
        <v>0</v>
      </c>
    </row>
    <row r="32" spans="1:11" x14ac:dyDescent="0.35">
      <c r="A32" s="35"/>
      <c r="B32" s="91" t="s">
        <v>37</v>
      </c>
      <c r="C32" s="62" t="s">
        <v>28</v>
      </c>
      <c r="D32" s="41">
        <v>15</v>
      </c>
      <c r="E32" s="41"/>
      <c r="F32" s="41">
        <f t="shared" si="0"/>
        <v>0</v>
      </c>
      <c r="G32" s="41"/>
      <c r="H32" s="41">
        <f t="shared" si="1"/>
        <v>0</v>
      </c>
      <c r="I32" s="41"/>
      <c r="J32" s="41">
        <f t="shared" si="2"/>
        <v>0</v>
      </c>
      <c r="K32" s="41">
        <f t="shared" si="3"/>
        <v>0</v>
      </c>
    </row>
    <row r="33" spans="1:11" ht="21" customHeight="1" x14ac:dyDescent="0.35">
      <c r="A33" s="35"/>
      <c r="B33" s="91" t="s">
        <v>11</v>
      </c>
      <c r="C33" s="62" t="s">
        <v>12</v>
      </c>
      <c r="D33" s="41">
        <f>D29*0.03</f>
        <v>6.1499999999999995</v>
      </c>
      <c r="E33" s="41"/>
      <c r="F33" s="41">
        <f t="shared" si="0"/>
        <v>0</v>
      </c>
      <c r="G33" s="41"/>
      <c r="H33" s="41">
        <f t="shared" si="1"/>
        <v>0</v>
      </c>
      <c r="I33" s="41"/>
      <c r="J33" s="41">
        <f t="shared" si="2"/>
        <v>0</v>
      </c>
      <c r="K33" s="41">
        <f t="shared" si="3"/>
        <v>0</v>
      </c>
    </row>
    <row r="34" spans="1:11" x14ac:dyDescent="0.35">
      <c r="A34" s="35">
        <v>7</v>
      </c>
      <c r="B34" s="54" t="s">
        <v>63</v>
      </c>
      <c r="C34" s="64" t="s">
        <v>9</v>
      </c>
      <c r="D34" s="41">
        <v>1</v>
      </c>
      <c r="E34" s="41"/>
      <c r="F34" s="41">
        <f t="shared" si="0"/>
        <v>0</v>
      </c>
      <c r="G34" s="41"/>
      <c r="H34" s="41">
        <f t="shared" si="1"/>
        <v>0</v>
      </c>
      <c r="I34" s="41"/>
      <c r="J34" s="41">
        <f t="shared" si="2"/>
        <v>0</v>
      </c>
      <c r="K34" s="41">
        <f t="shared" si="3"/>
        <v>0</v>
      </c>
    </row>
    <row r="35" spans="1:11" x14ac:dyDescent="0.35">
      <c r="A35" s="23"/>
      <c r="B35" s="25" t="s">
        <v>6</v>
      </c>
      <c r="C35" s="62"/>
      <c r="D35" s="41"/>
      <c r="E35" s="41"/>
      <c r="F35" s="41">
        <f>SUM(F9:F34)</f>
        <v>0</v>
      </c>
      <c r="G35" s="41"/>
      <c r="H35" s="41">
        <f>SUM(H9:H34)</f>
        <v>0</v>
      </c>
      <c r="I35" s="41"/>
      <c r="J35" s="41">
        <f>SUM(J9:J34)</f>
        <v>0</v>
      </c>
      <c r="K35" s="41">
        <f>SUM(K9:K34)</f>
        <v>0</v>
      </c>
    </row>
    <row r="36" spans="1:11" x14ac:dyDescent="0.35">
      <c r="A36" s="10"/>
      <c r="B36" s="57" t="s">
        <v>14</v>
      </c>
      <c r="C36" s="68" t="s">
        <v>134</v>
      </c>
      <c r="D36" s="58"/>
      <c r="E36" s="26"/>
      <c r="F36" s="58"/>
      <c r="G36" s="58"/>
      <c r="H36" s="58"/>
      <c r="I36" s="58"/>
      <c r="J36" s="26"/>
      <c r="K36" s="58" t="e">
        <f>K35*C36</f>
        <v>#VALUE!</v>
      </c>
    </row>
    <row r="37" spans="1:11" x14ac:dyDescent="0.35">
      <c r="A37" s="10"/>
      <c r="B37" s="59" t="s">
        <v>6</v>
      </c>
      <c r="C37" s="61"/>
      <c r="D37" s="58"/>
      <c r="E37" s="26"/>
      <c r="F37" s="26"/>
      <c r="G37" s="58"/>
      <c r="H37" s="58"/>
      <c r="I37" s="58"/>
      <c r="J37" s="26"/>
      <c r="K37" s="58" t="e">
        <f>K36+K35</f>
        <v>#VALUE!</v>
      </c>
    </row>
    <row r="38" spans="1:11" x14ac:dyDescent="0.35">
      <c r="A38" s="10"/>
      <c r="B38" s="57" t="s">
        <v>15</v>
      </c>
      <c r="C38" s="68" t="s">
        <v>134</v>
      </c>
      <c r="D38" s="58"/>
      <c r="E38" s="26"/>
      <c r="F38" s="26"/>
      <c r="G38" s="58"/>
      <c r="H38" s="58"/>
      <c r="I38" s="58"/>
      <c r="J38" s="26"/>
      <c r="K38" s="58" t="e">
        <f>K37*C38</f>
        <v>#VALUE!</v>
      </c>
    </row>
    <row r="39" spans="1:11" x14ac:dyDescent="0.35">
      <c r="A39" s="10"/>
      <c r="B39" s="59" t="s">
        <v>6</v>
      </c>
      <c r="C39" s="61"/>
      <c r="D39" s="58"/>
      <c r="E39" s="26"/>
      <c r="F39" s="26"/>
      <c r="G39" s="58"/>
      <c r="H39" s="58"/>
      <c r="I39" s="58"/>
      <c r="J39" s="26"/>
      <c r="K39" s="58" t="e">
        <f>SUM(K37:K38)</f>
        <v>#VALUE!</v>
      </c>
    </row>
    <row r="40" spans="1:11" x14ac:dyDescent="0.35">
      <c r="A40" s="10"/>
      <c r="B40" s="57" t="s">
        <v>16</v>
      </c>
      <c r="C40" s="68" t="s">
        <v>134</v>
      </c>
      <c r="D40" s="58"/>
      <c r="E40" s="26"/>
      <c r="F40" s="26"/>
      <c r="G40" s="58"/>
      <c r="H40" s="58"/>
      <c r="I40" s="58"/>
      <c r="J40" s="26"/>
      <c r="K40" s="58" t="e">
        <f>K39*C40</f>
        <v>#VALUE!</v>
      </c>
    </row>
    <row r="41" spans="1:11" x14ac:dyDescent="0.35">
      <c r="A41" s="16"/>
      <c r="B41" s="59" t="s">
        <v>6</v>
      </c>
      <c r="C41" s="61"/>
      <c r="D41" s="58"/>
      <c r="E41" s="26"/>
      <c r="F41" s="26"/>
      <c r="G41" s="58"/>
      <c r="H41" s="58"/>
      <c r="I41" s="58"/>
      <c r="J41" s="26"/>
      <c r="K41" s="58" t="e">
        <f>SUM(K39:K40)</f>
        <v>#VALUE!</v>
      </c>
    </row>
    <row r="42" spans="1:11" x14ac:dyDescent="0.35">
      <c r="A42" s="16"/>
      <c r="B42" s="57" t="s">
        <v>19</v>
      </c>
      <c r="C42" s="68" t="s">
        <v>134</v>
      </c>
      <c r="D42" s="58"/>
      <c r="E42" s="26"/>
      <c r="F42" s="26"/>
      <c r="G42" s="58"/>
      <c r="H42" s="58"/>
      <c r="I42" s="58"/>
      <c r="J42" s="26"/>
      <c r="K42" s="58" t="e">
        <f>K41*C42</f>
        <v>#VALUE!</v>
      </c>
    </row>
    <row r="43" spans="1:11" x14ac:dyDescent="0.35">
      <c r="A43" s="16"/>
      <c r="B43" s="57" t="s">
        <v>29</v>
      </c>
      <c r="C43" s="68" t="s">
        <v>134</v>
      </c>
      <c r="D43" s="58"/>
      <c r="E43" s="26"/>
      <c r="F43" s="26"/>
      <c r="G43" s="58"/>
      <c r="H43" s="58"/>
      <c r="I43" s="58"/>
      <c r="J43" s="26"/>
      <c r="K43" s="58" t="e">
        <f>H35*C43</f>
        <v>#VALUE!</v>
      </c>
    </row>
    <row r="44" spans="1:11" x14ac:dyDescent="0.35">
      <c r="A44" s="16"/>
      <c r="B44" s="59" t="s">
        <v>6</v>
      </c>
      <c r="C44" s="61"/>
      <c r="D44" s="58"/>
      <c r="E44" s="26"/>
      <c r="F44" s="26"/>
      <c r="G44" s="58"/>
      <c r="H44" s="58"/>
      <c r="I44" s="58"/>
      <c r="J44" s="26"/>
      <c r="K44" s="58" t="e">
        <f>K43+K42+K41</f>
        <v>#VALUE!</v>
      </c>
    </row>
    <row r="45" spans="1:11" x14ac:dyDescent="0.35">
      <c r="A45" s="10"/>
      <c r="B45" s="52" t="s">
        <v>17</v>
      </c>
      <c r="C45" s="68">
        <v>0.18</v>
      </c>
      <c r="D45" s="58"/>
      <c r="E45" s="26"/>
      <c r="F45" s="26"/>
      <c r="G45" s="26"/>
      <c r="H45" s="26"/>
      <c r="I45" s="26"/>
      <c r="J45" s="26"/>
      <c r="K45" s="58" t="e">
        <f>K44*C45</f>
        <v>#VALUE!</v>
      </c>
    </row>
    <row r="46" spans="1:11" x14ac:dyDescent="0.35">
      <c r="A46" s="9"/>
      <c r="B46" s="93" t="s">
        <v>18</v>
      </c>
      <c r="C46" s="6"/>
      <c r="D46" s="25"/>
      <c r="E46" s="25"/>
      <c r="F46" s="25"/>
      <c r="G46" s="25"/>
      <c r="H46" s="25"/>
      <c r="I46" s="25"/>
      <c r="J46" s="25"/>
      <c r="K46" s="95" t="e">
        <f>K45+K44</f>
        <v>#VALUE!</v>
      </c>
    </row>
  </sheetData>
  <mergeCells count="13">
    <mergeCell ref="I5:J5"/>
    <mergeCell ref="K5:K6"/>
    <mergeCell ref="A5:A6"/>
    <mergeCell ref="B5:B6"/>
    <mergeCell ref="C5:C6"/>
    <mergeCell ref="D5:D6"/>
    <mergeCell ref="E5:F5"/>
    <mergeCell ref="G5:H5"/>
    <mergeCell ref="B2:K2"/>
    <mergeCell ref="A3:K3"/>
    <mergeCell ref="E4:H4"/>
    <mergeCell ref="I4:K4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ქუთაისის რეფერალური ჰოსპიტალი</vt:lpstr>
      <vt:lpstr>I სართული</vt:lpstr>
      <vt:lpstr>II სართული</vt:lpstr>
      <vt:lpstr>III სართული</vt:lpstr>
      <vt:lpstr>IV სართული</vt:lpstr>
      <vt:lpstr>V სართული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2022-10-04T12:12:50Z</dcterms:modified>
</cp:coreProperties>
</file>